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60" windowWidth="20730" windowHeight="9225" tabRatio="994" firstSheet="2" activeTab="8"/>
  </bookViews>
  <sheets>
    <sheet name="ขึ้นทะเบียน" sheetId="5" r:id="rId1"/>
    <sheet name="คัดกรองแยก" sheetId="1" r:id="rId2"/>
    <sheet name="คัดกรองรวม" sheetId="23" r:id="rId3"/>
    <sheet name="conversion 2 เดือน" sheetId="16" r:id="rId4"/>
    <sheet name="admit 1 เดือน" sheetId="10" r:id="rId5"/>
    <sheet name="success PA" sheetId="3" r:id="rId6"/>
    <sheet name="PAรายบุคคล" sheetId="12" r:id="rId7"/>
    <sheet name="success 6 เดือน" sheetId="13" r:id="rId8"/>
    <sheet name="refer out" sheetId="25" r:id="rId9"/>
    <sheet name="MDR-TB" sheetId="19" r:id="rId10"/>
    <sheet name="กราฟ pa" sheetId="14" r:id="rId11"/>
    <sheet name="กราฟ 6 ด." sheetId="15" r:id="rId12"/>
    <sheet name="กราฟ conversion" sheetId="17" r:id="rId13"/>
    <sheet name="กราฟคัดกรอง" sheetId="18" r:id="rId14"/>
    <sheet name="กราฟ mdr" sheetId="20" r:id="rId15"/>
    <sheet name="กราฟ 1 ด." sheetId="21" r:id="rId16"/>
    <sheet name="กราฟ refer out" sheetId="22" r:id="rId17"/>
    <sheet name="กราฟคัดกรองรวม" sheetId="24" r:id="rId18"/>
  </sheets>
  <definedNames>
    <definedName name="_xlnm._FilterDatabase" localSheetId="17" hidden="1">กราฟคัดกรองรวม!$A$2:$E$2</definedName>
  </definedNames>
  <calcPr calcId="125725"/>
</workbook>
</file>

<file path=xl/calcChain.xml><?xml version="1.0" encoding="utf-8"?>
<calcChain xmlns="http://schemas.openxmlformats.org/spreadsheetml/2006/main">
  <c r="E10" i="22"/>
  <c r="E33" i="25"/>
  <c r="F33"/>
  <c r="G4"/>
  <c r="G5"/>
  <c r="G6"/>
  <c r="G7"/>
  <c r="G8"/>
  <c r="G9"/>
  <c r="G10"/>
  <c r="G11"/>
  <c r="G12"/>
  <c r="G13"/>
  <c r="G15"/>
  <c r="G16"/>
  <c r="G17"/>
  <c r="G18"/>
  <c r="G19"/>
  <c r="G20"/>
  <c r="G21"/>
  <c r="G23"/>
  <c r="G24"/>
  <c r="G28"/>
  <c r="G31"/>
  <c r="G3"/>
  <c r="D33"/>
  <c r="J4" i="21"/>
  <c r="J7"/>
  <c r="J8"/>
  <c r="J10"/>
  <c r="J11"/>
  <c r="J13"/>
  <c r="J16"/>
  <c r="J17"/>
  <c r="J18"/>
  <c r="J19"/>
  <c r="J20"/>
  <c r="J21"/>
  <c r="J24"/>
  <c r="J28"/>
  <c r="J31"/>
  <c r="J33"/>
  <c r="J3"/>
  <c r="E33"/>
  <c r="D33"/>
  <c r="C33"/>
  <c r="B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33" i="25" l="1"/>
  <c r="F5" i="1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E30" i="23"/>
  <c r="B30"/>
  <c r="D29"/>
  <c r="C29"/>
  <c r="C30" s="1"/>
  <c r="D28"/>
  <c r="D27"/>
  <c r="D26"/>
  <c r="D25"/>
  <c r="D24"/>
  <c r="D23"/>
  <c r="D22"/>
  <c r="D21"/>
  <c r="D20"/>
  <c r="D19"/>
  <c r="D18"/>
  <c r="D17"/>
  <c r="D16"/>
  <c r="D15"/>
  <c r="D14"/>
  <c r="AD33" i="18"/>
  <c r="AD34" s="1"/>
  <c r="AB33"/>
  <c r="AA33"/>
  <c r="AC33" s="1"/>
  <c r="AC32"/>
  <c r="AC30"/>
  <c r="AC29"/>
  <c r="AC28"/>
  <c r="AC27"/>
  <c r="AC26"/>
  <c r="AC24"/>
  <c r="AC21"/>
  <c r="AC20"/>
  <c r="AC19"/>
  <c r="AC17"/>
  <c r="AC16"/>
  <c r="AC15"/>
  <c r="AC14"/>
  <c r="AC13"/>
  <c r="AC11"/>
  <c r="AC10"/>
  <c r="AC9"/>
  <c r="AC8"/>
  <c r="AC6"/>
  <c r="Z34"/>
  <c r="Z33"/>
  <c r="X33"/>
  <c r="W33"/>
  <c r="Y33" s="1"/>
  <c r="Y32"/>
  <c r="Y26"/>
  <c r="Y21"/>
  <c r="Y20"/>
  <c r="Y6"/>
  <c r="V33"/>
  <c r="V34" s="1"/>
  <c r="T33"/>
  <c r="U32"/>
  <c r="S32"/>
  <c r="U31"/>
  <c r="S31"/>
  <c r="S30"/>
  <c r="U29"/>
  <c r="S29"/>
  <c r="U28"/>
  <c r="S28"/>
  <c r="U27"/>
  <c r="S27"/>
  <c r="S26"/>
  <c r="U25"/>
  <c r="S25"/>
  <c r="U24"/>
  <c r="S24"/>
  <c r="U23"/>
  <c r="S23"/>
  <c r="U22"/>
  <c r="S22"/>
  <c r="U21"/>
  <c r="S21"/>
  <c r="U20"/>
  <c r="S20"/>
  <c r="U19"/>
  <c r="S19"/>
  <c r="U18"/>
  <c r="S18"/>
  <c r="U17"/>
  <c r="S17"/>
  <c r="U16"/>
  <c r="S16"/>
  <c r="U15"/>
  <c r="S15"/>
  <c r="U14"/>
  <c r="S14"/>
  <c r="U13"/>
  <c r="S13"/>
  <c r="U12"/>
  <c r="S12"/>
  <c r="U11"/>
  <c r="S11"/>
  <c r="U10"/>
  <c r="S10"/>
  <c r="U9"/>
  <c r="S9"/>
  <c r="U8"/>
  <c r="S8"/>
  <c r="U7"/>
  <c r="S7"/>
  <c r="S33" s="1"/>
  <c r="U6"/>
  <c r="S6"/>
  <c r="R33"/>
  <c r="R34" s="1"/>
  <c r="P33"/>
  <c r="Q31"/>
  <c r="O31"/>
  <c r="Q30"/>
  <c r="O30"/>
  <c r="Q26"/>
  <c r="O26"/>
  <c r="Q24"/>
  <c r="O24"/>
  <c r="Q23"/>
  <c r="O23"/>
  <c r="Q22"/>
  <c r="O22"/>
  <c r="Q21"/>
  <c r="O21"/>
  <c r="O20"/>
  <c r="O19"/>
  <c r="O18"/>
  <c r="O17"/>
  <c r="O16"/>
  <c r="Q15"/>
  <c r="O15"/>
  <c r="O14"/>
  <c r="O13"/>
  <c r="O12"/>
  <c r="O11"/>
  <c r="O10"/>
  <c r="Q9"/>
  <c r="O9"/>
  <c r="Q8"/>
  <c r="O8"/>
  <c r="Q7"/>
  <c r="O7"/>
  <c r="O33" s="1"/>
  <c r="Q6"/>
  <c r="O6"/>
  <c r="N34"/>
  <c r="N33"/>
  <c r="L33"/>
  <c r="K33"/>
  <c r="M33" s="1"/>
  <c r="M32"/>
  <c r="M30"/>
  <c r="M29"/>
  <c r="M27"/>
  <c r="K27"/>
  <c r="M24"/>
  <c r="M23"/>
  <c r="M20"/>
  <c r="M19"/>
  <c r="M18"/>
  <c r="M17"/>
  <c r="M15"/>
  <c r="M14"/>
  <c r="M13"/>
  <c r="M11"/>
  <c r="M10"/>
  <c r="M9"/>
  <c r="M8"/>
  <c r="M6"/>
  <c r="J33"/>
  <c r="J34" s="1"/>
  <c r="H33"/>
  <c r="G33"/>
  <c r="I33" s="1"/>
  <c r="I30"/>
  <c r="I29"/>
  <c r="I27"/>
  <c r="I24"/>
  <c r="I22"/>
  <c r="I21"/>
  <c r="I20"/>
  <c r="I18"/>
  <c r="I16"/>
  <c r="I15"/>
  <c r="G15"/>
  <c r="I14"/>
  <c r="I11"/>
  <c r="I10"/>
  <c r="I9"/>
  <c r="I8"/>
  <c r="I7"/>
  <c r="I6"/>
  <c r="F34"/>
  <c r="F33"/>
  <c r="D33"/>
  <c r="C33"/>
  <c r="E33" s="1"/>
  <c r="E32"/>
  <c r="E30"/>
  <c r="E29"/>
  <c r="E27"/>
  <c r="E26"/>
  <c r="E25"/>
  <c r="E24"/>
  <c r="E23"/>
  <c r="E22"/>
  <c r="E21"/>
  <c r="E20"/>
  <c r="E19"/>
  <c r="E18"/>
  <c r="E17"/>
  <c r="E15"/>
  <c r="E14"/>
  <c r="E13"/>
  <c r="E11"/>
  <c r="E10"/>
  <c r="E9"/>
  <c r="E7"/>
  <c r="E6"/>
  <c r="AG33" i="1"/>
  <c r="AE33"/>
  <c r="AF33" s="1"/>
  <c r="AD33"/>
  <c r="AC33"/>
  <c r="AA33"/>
  <c r="AB33" s="1"/>
  <c r="Z33"/>
  <c r="Y33"/>
  <c r="Y34" s="1"/>
  <c r="W33"/>
  <c r="U33"/>
  <c r="S33"/>
  <c r="Q33"/>
  <c r="O33"/>
  <c r="M33"/>
  <c r="K33"/>
  <c r="L33" s="1"/>
  <c r="J33"/>
  <c r="E33"/>
  <c r="C33"/>
  <c r="B33"/>
  <c r="AI32"/>
  <c r="AH32"/>
  <c r="AF32"/>
  <c r="AB32"/>
  <c r="X32"/>
  <c r="V32"/>
  <c r="R32"/>
  <c r="T32" s="1"/>
  <c r="P32"/>
  <c r="L32"/>
  <c r="D32"/>
  <c r="AI31"/>
  <c r="AH31"/>
  <c r="AF31"/>
  <c r="AB31"/>
  <c r="X31"/>
  <c r="V31"/>
  <c r="R31"/>
  <c r="T31" s="1"/>
  <c r="P31"/>
  <c r="L31"/>
  <c r="D31"/>
  <c r="AI30"/>
  <c r="AH30"/>
  <c r="AF30"/>
  <c r="AB30"/>
  <c r="V30"/>
  <c r="X30" s="1"/>
  <c r="T30"/>
  <c r="R30"/>
  <c r="P30"/>
  <c r="L30"/>
  <c r="D30"/>
  <c r="AI29"/>
  <c r="AH29"/>
  <c r="AF29"/>
  <c r="AB29"/>
  <c r="V29"/>
  <c r="X29" s="1"/>
  <c r="T29"/>
  <c r="R29"/>
  <c r="P29"/>
  <c r="L29"/>
  <c r="D29"/>
  <c r="AI28"/>
  <c r="AH28"/>
  <c r="AF28"/>
  <c r="AB28"/>
  <c r="X28"/>
  <c r="V28"/>
  <c r="R28"/>
  <c r="T28" s="1"/>
  <c r="P28"/>
  <c r="L28"/>
  <c r="D28"/>
  <c r="AI27"/>
  <c r="AH27"/>
  <c r="AF27"/>
  <c r="AB27"/>
  <c r="X27"/>
  <c r="V27"/>
  <c r="R27"/>
  <c r="T27" s="1"/>
  <c r="P27"/>
  <c r="N27"/>
  <c r="N33" s="1"/>
  <c r="L27"/>
  <c r="D27"/>
  <c r="AI26"/>
  <c r="AH26"/>
  <c r="AF26"/>
  <c r="AB26"/>
  <c r="X26"/>
  <c r="V26"/>
  <c r="R26"/>
  <c r="T26" s="1"/>
  <c r="P26"/>
  <c r="L26"/>
  <c r="D26"/>
  <c r="AI25"/>
  <c r="AH25"/>
  <c r="AF25"/>
  <c r="AB25"/>
  <c r="V25"/>
  <c r="X25" s="1"/>
  <c r="T25"/>
  <c r="R25"/>
  <c r="P25"/>
  <c r="L25"/>
  <c r="D25"/>
  <c r="AI24"/>
  <c r="AH24"/>
  <c r="AF24"/>
  <c r="AB24"/>
  <c r="V24"/>
  <c r="X24" s="1"/>
  <c r="T24"/>
  <c r="R24"/>
  <c r="P24"/>
  <c r="L24"/>
  <c r="D24"/>
  <c r="AI23"/>
  <c r="AH23"/>
  <c r="AF23"/>
  <c r="AB23"/>
  <c r="X23"/>
  <c r="V23"/>
  <c r="R23"/>
  <c r="T23" s="1"/>
  <c r="P23"/>
  <c r="L23"/>
  <c r="D23"/>
  <c r="AI22"/>
  <c r="AH22"/>
  <c r="AF22"/>
  <c r="AB22"/>
  <c r="X22"/>
  <c r="V22"/>
  <c r="R22"/>
  <c r="T22" s="1"/>
  <c r="P22"/>
  <c r="L22"/>
  <c r="D22"/>
  <c r="AI21"/>
  <c r="AH21"/>
  <c r="AF21"/>
  <c r="AB21"/>
  <c r="V21"/>
  <c r="X21" s="1"/>
  <c r="T21"/>
  <c r="R21"/>
  <c r="P21"/>
  <c r="L21"/>
  <c r="D21"/>
  <c r="AI20"/>
  <c r="AH20"/>
  <c r="AF20"/>
  <c r="AB20"/>
  <c r="V20"/>
  <c r="X20" s="1"/>
  <c r="T20"/>
  <c r="R20"/>
  <c r="P20"/>
  <c r="L20"/>
  <c r="D20"/>
  <c r="AI19"/>
  <c r="AH19"/>
  <c r="AF19"/>
  <c r="AB19"/>
  <c r="X19"/>
  <c r="V19"/>
  <c r="R19"/>
  <c r="T19" s="1"/>
  <c r="P19"/>
  <c r="L19"/>
  <c r="D19"/>
  <c r="AI18"/>
  <c r="AH18"/>
  <c r="AF18"/>
  <c r="AB18"/>
  <c r="X18"/>
  <c r="V18"/>
  <c r="R18"/>
  <c r="T18" s="1"/>
  <c r="P18"/>
  <c r="L18"/>
  <c r="D18"/>
  <c r="AI17"/>
  <c r="AH17"/>
  <c r="AF17"/>
  <c r="AB17"/>
  <c r="V17"/>
  <c r="X17" s="1"/>
  <c r="T17"/>
  <c r="R17"/>
  <c r="P17"/>
  <c r="L17"/>
  <c r="D17"/>
  <c r="AI16"/>
  <c r="AH16"/>
  <c r="AF16"/>
  <c r="AB16"/>
  <c r="V16"/>
  <c r="X16" s="1"/>
  <c r="T16"/>
  <c r="R16"/>
  <c r="P16"/>
  <c r="L16"/>
  <c r="D16"/>
  <c r="AI15"/>
  <c r="AH15"/>
  <c r="AF15"/>
  <c r="AB15"/>
  <c r="X15"/>
  <c r="V15"/>
  <c r="R15"/>
  <c r="T15" s="1"/>
  <c r="P15"/>
  <c r="J15"/>
  <c r="L15" s="1"/>
  <c r="D15"/>
  <c r="AI14"/>
  <c r="AH14"/>
  <c r="AF14"/>
  <c r="AB14"/>
  <c r="X14"/>
  <c r="V14"/>
  <c r="R14"/>
  <c r="T14" s="1"/>
  <c r="P14"/>
  <c r="L14"/>
  <c r="D14"/>
  <c r="AI13"/>
  <c r="AH13"/>
  <c r="AF13"/>
  <c r="AB13"/>
  <c r="X13"/>
  <c r="V13"/>
  <c r="R13"/>
  <c r="T13" s="1"/>
  <c r="P13"/>
  <c r="L13"/>
  <c r="D13"/>
  <c r="AI12"/>
  <c r="AH12"/>
  <c r="AF12"/>
  <c r="AB12"/>
  <c r="V12"/>
  <c r="X12" s="1"/>
  <c r="T12"/>
  <c r="R12"/>
  <c r="P12"/>
  <c r="L12"/>
  <c r="D12"/>
  <c r="AI11"/>
  <c r="AH11"/>
  <c r="AF11"/>
  <c r="AB11"/>
  <c r="V11"/>
  <c r="X11" s="1"/>
  <c r="T11"/>
  <c r="R11"/>
  <c r="P11"/>
  <c r="L11"/>
  <c r="D11"/>
  <c r="AI10"/>
  <c r="AH10"/>
  <c r="AF10"/>
  <c r="AB10"/>
  <c r="X10"/>
  <c r="V10"/>
  <c r="R10"/>
  <c r="T10" s="1"/>
  <c r="P10"/>
  <c r="L10"/>
  <c r="D10"/>
  <c r="AI9"/>
  <c r="AH9"/>
  <c r="AF9"/>
  <c r="AB9"/>
  <c r="X9"/>
  <c r="V9"/>
  <c r="R9"/>
  <c r="T9" s="1"/>
  <c r="P9"/>
  <c r="L9"/>
  <c r="D9"/>
  <c r="AI8"/>
  <c r="AH8"/>
  <c r="AF8"/>
  <c r="AB8"/>
  <c r="V8"/>
  <c r="X8" s="1"/>
  <c r="T8"/>
  <c r="R8"/>
  <c r="P8"/>
  <c r="L8"/>
  <c r="AI7"/>
  <c r="AH7"/>
  <c r="AF7"/>
  <c r="AB7"/>
  <c r="X7"/>
  <c r="V7"/>
  <c r="R7"/>
  <c r="T7" s="1"/>
  <c r="P7"/>
  <c r="L7"/>
  <c r="D7"/>
  <c r="AI6"/>
  <c r="AH6"/>
  <c r="AF6"/>
  <c r="AB6"/>
  <c r="X6"/>
  <c r="V6"/>
  <c r="V33" s="1"/>
  <c r="R6"/>
  <c r="T6" s="1"/>
  <c r="P6"/>
  <c r="L6"/>
  <c r="H6"/>
  <c r="D6"/>
  <c r="D30" i="23" l="1"/>
  <c r="U33" i="18"/>
  <c r="Q33"/>
  <c r="AC34" i="1"/>
  <c r="AG34"/>
  <c r="AI33"/>
  <c r="U34"/>
  <c r="Q34"/>
  <c r="M34"/>
  <c r="D33"/>
  <c r="AH33"/>
  <c r="P33"/>
  <c r="X33"/>
  <c r="R33"/>
  <c r="T33" s="1"/>
  <c r="E34"/>
  <c r="N36" i="13" l="1"/>
  <c r="O36" s="1"/>
  <c r="L36"/>
  <c r="M36" s="1"/>
  <c r="J36"/>
  <c r="K36" s="1"/>
  <c r="H36"/>
  <c r="I36" s="1"/>
  <c r="F36"/>
  <c r="G36" s="1"/>
  <c r="D36"/>
  <c r="P36" s="1"/>
  <c r="Q36" s="1"/>
  <c r="C36"/>
  <c r="R35"/>
  <c r="P35"/>
  <c r="Q35" s="1"/>
  <c r="O35"/>
  <c r="M35"/>
  <c r="K35"/>
  <c r="I35"/>
  <c r="G35"/>
  <c r="E35"/>
  <c r="R34"/>
  <c r="Q34"/>
  <c r="P34"/>
  <c r="O34"/>
  <c r="M34"/>
  <c r="K34"/>
  <c r="I34"/>
  <c r="G34"/>
  <c r="E34"/>
  <c r="R33"/>
  <c r="P33"/>
  <c r="Q33" s="1"/>
  <c r="O33"/>
  <c r="M33"/>
  <c r="K33"/>
  <c r="I33"/>
  <c r="G33"/>
  <c r="E33"/>
  <c r="R32"/>
  <c r="P32"/>
  <c r="Q32" s="1"/>
  <c r="O32"/>
  <c r="M32"/>
  <c r="K32"/>
  <c r="I32"/>
  <c r="G32"/>
  <c r="E32"/>
  <c r="R31"/>
  <c r="Q31"/>
  <c r="P31"/>
  <c r="O31"/>
  <c r="M31"/>
  <c r="K31"/>
  <c r="I31"/>
  <c r="G31"/>
  <c r="E31"/>
  <c r="R30"/>
  <c r="Q30"/>
  <c r="P30"/>
  <c r="O30"/>
  <c r="M30"/>
  <c r="K30"/>
  <c r="I30"/>
  <c r="G30"/>
  <c r="E30"/>
  <c r="R29"/>
  <c r="Q29"/>
  <c r="P29"/>
  <c r="O29"/>
  <c r="M29"/>
  <c r="K29"/>
  <c r="I29"/>
  <c r="G29"/>
  <c r="E29"/>
  <c r="R28"/>
  <c r="P28"/>
  <c r="Q28" s="1"/>
  <c r="O28"/>
  <c r="M28"/>
  <c r="K28"/>
  <c r="I28"/>
  <c r="G28"/>
  <c r="E28"/>
  <c r="R27"/>
  <c r="Q27"/>
  <c r="P27"/>
  <c r="O27"/>
  <c r="M27"/>
  <c r="K27"/>
  <c r="I27"/>
  <c r="G27"/>
  <c r="E27"/>
  <c r="R26"/>
  <c r="Q26"/>
  <c r="P26"/>
  <c r="O26"/>
  <c r="M26"/>
  <c r="K26"/>
  <c r="I26"/>
  <c r="G26"/>
  <c r="E26"/>
  <c r="R25"/>
  <c r="Q25"/>
  <c r="P25"/>
  <c r="O25"/>
  <c r="M25"/>
  <c r="K25"/>
  <c r="I25"/>
  <c r="G25"/>
  <c r="E25"/>
  <c r="R24"/>
  <c r="P24"/>
  <c r="Q24" s="1"/>
  <c r="O24"/>
  <c r="M24"/>
  <c r="K24"/>
  <c r="I24"/>
  <c r="G24"/>
  <c r="E24"/>
  <c r="R23"/>
  <c r="Q23"/>
  <c r="P23"/>
  <c r="O23"/>
  <c r="M23"/>
  <c r="K23"/>
  <c r="I23"/>
  <c r="G23"/>
  <c r="E23"/>
  <c r="R22"/>
  <c r="Q22"/>
  <c r="P22"/>
  <c r="O22"/>
  <c r="M22"/>
  <c r="K22"/>
  <c r="I22"/>
  <c r="G22"/>
  <c r="E22"/>
  <c r="R21"/>
  <c r="Q21"/>
  <c r="P21"/>
  <c r="O21"/>
  <c r="M21"/>
  <c r="K21"/>
  <c r="I21"/>
  <c r="G21"/>
  <c r="E21"/>
  <c r="R20"/>
  <c r="P20"/>
  <c r="Q20" s="1"/>
  <c r="O20"/>
  <c r="M20"/>
  <c r="K20"/>
  <c r="I20"/>
  <c r="G20"/>
  <c r="E20"/>
  <c r="R19"/>
  <c r="Q19"/>
  <c r="P19"/>
  <c r="O19"/>
  <c r="M19"/>
  <c r="K19"/>
  <c r="I19"/>
  <c r="G19"/>
  <c r="E19"/>
  <c r="R18"/>
  <c r="Q18"/>
  <c r="P18"/>
  <c r="O18"/>
  <c r="M18"/>
  <c r="K18"/>
  <c r="I18"/>
  <c r="G18"/>
  <c r="E18"/>
  <c r="R17"/>
  <c r="Q17"/>
  <c r="P17"/>
  <c r="O17"/>
  <c r="M17"/>
  <c r="K17"/>
  <c r="I17"/>
  <c r="G17"/>
  <c r="E17"/>
  <c r="R16"/>
  <c r="P16"/>
  <c r="Q16" s="1"/>
  <c r="O16"/>
  <c r="M16"/>
  <c r="K16"/>
  <c r="I16"/>
  <c r="G16"/>
  <c r="E16"/>
  <c r="R15"/>
  <c r="Q15"/>
  <c r="P15"/>
  <c r="O15"/>
  <c r="M15"/>
  <c r="K15"/>
  <c r="I15"/>
  <c r="G15"/>
  <c r="E15"/>
  <c r="R14"/>
  <c r="Q14"/>
  <c r="P14"/>
  <c r="O14"/>
  <c r="M14"/>
  <c r="K14"/>
  <c r="I14"/>
  <c r="G14"/>
  <c r="E14"/>
  <c r="R13"/>
  <c r="Q13"/>
  <c r="P13"/>
  <c r="O13"/>
  <c r="M13"/>
  <c r="K13"/>
  <c r="I13"/>
  <c r="G13"/>
  <c r="E13"/>
  <c r="R12"/>
  <c r="P12"/>
  <c r="Q12" s="1"/>
  <c r="O12"/>
  <c r="M12"/>
  <c r="K12"/>
  <c r="I12"/>
  <c r="G12"/>
  <c r="E12"/>
  <c r="R11"/>
  <c r="Q11"/>
  <c r="P11"/>
  <c r="O11"/>
  <c r="M11"/>
  <c r="K11"/>
  <c r="I11"/>
  <c r="G11"/>
  <c r="E11"/>
  <c r="R10"/>
  <c r="Q10"/>
  <c r="P10"/>
  <c r="O10"/>
  <c r="M10"/>
  <c r="K10"/>
  <c r="I10"/>
  <c r="G10"/>
  <c r="E10"/>
  <c r="R9"/>
  <c r="Q9"/>
  <c r="P9"/>
  <c r="O9"/>
  <c r="M9"/>
  <c r="K9"/>
  <c r="I9"/>
  <c r="G9"/>
  <c r="E9"/>
  <c r="R8"/>
  <c r="P8"/>
  <c r="Q8" s="1"/>
  <c r="O8"/>
  <c r="M8"/>
  <c r="K8"/>
  <c r="I8"/>
  <c r="G8"/>
  <c r="E8"/>
  <c r="R7"/>
  <c r="Q7"/>
  <c r="P7"/>
  <c r="O7"/>
  <c r="M7"/>
  <c r="K7"/>
  <c r="I7"/>
  <c r="G7"/>
  <c r="E7"/>
  <c r="R6"/>
  <c r="Q6"/>
  <c r="P6"/>
  <c r="O6"/>
  <c r="M6"/>
  <c r="K6"/>
  <c r="I6"/>
  <c r="G6"/>
  <c r="E6"/>
  <c r="R36" l="1"/>
  <c r="E36"/>
  <c r="N34" i="16" l="1"/>
  <c r="P34" s="1"/>
  <c r="L34"/>
  <c r="J34"/>
  <c r="H34"/>
  <c r="F34"/>
  <c r="D34"/>
  <c r="C34"/>
  <c r="M34" s="1"/>
  <c r="P33"/>
  <c r="O33"/>
  <c r="M33"/>
  <c r="K33"/>
  <c r="I33"/>
  <c r="G33"/>
  <c r="E33"/>
  <c r="P32"/>
  <c r="O32"/>
  <c r="M32"/>
  <c r="K32"/>
  <c r="I32"/>
  <c r="G32"/>
  <c r="E32"/>
  <c r="P31"/>
  <c r="O31"/>
  <c r="M31"/>
  <c r="K31"/>
  <c r="I31"/>
  <c r="G31"/>
  <c r="E31"/>
  <c r="P30"/>
  <c r="O30"/>
  <c r="M30"/>
  <c r="K30"/>
  <c r="I30"/>
  <c r="G30"/>
  <c r="E30"/>
  <c r="P29"/>
  <c r="O29"/>
  <c r="M29"/>
  <c r="K29"/>
  <c r="I29"/>
  <c r="G29"/>
  <c r="E29"/>
  <c r="P28"/>
  <c r="O28"/>
  <c r="M28"/>
  <c r="K28"/>
  <c r="I28"/>
  <c r="G28"/>
  <c r="E28"/>
  <c r="P27"/>
  <c r="O27"/>
  <c r="M27"/>
  <c r="K27"/>
  <c r="I27"/>
  <c r="G27"/>
  <c r="E27"/>
  <c r="P26"/>
  <c r="O26"/>
  <c r="M26"/>
  <c r="K26"/>
  <c r="I26"/>
  <c r="G26"/>
  <c r="E26"/>
  <c r="P25"/>
  <c r="O25"/>
  <c r="M25"/>
  <c r="K25"/>
  <c r="I25"/>
  <c r="G25"/>
  <c r="E25"/>
  <c r="P24"/>
  <c r="O24"/>
  <c r="M24"/>
  <c r="K24"/>
  <c r="I24"/>
  <c r="G24"/>
  <c r="E24"/>
  <c r="P23"/>
  <c r="O23"/>
  <c r="M23"/>
  <c r="K23"/>
  <c r="I23"/>
  <c r="G23"/>
  <c r="E23"/>
  <c r="P22"/>
  <c r="O22"/>
  <c r="M22"/>
  <c r="K22"/>
  <c r="I22"/>
  <c r="G22"/>
  <c r="E22"/>
  <c r="P21"/>
  <c r="O21"/>
  <c r="M21"/>
  <c r="K21"/>
  <c r="I21"/>
  <c r="G21"/>
  <c r="E21"/>
  <c r="P20"/>
  <c r="O20"/>
  <c r="M20"/>
  <c r="K20"/>
  <c r="I20"/>
  <c r="G20"/>
  <c r="E20"/>
  <c r="P19"/>
  <c r="O19"/>
  <c r="M19"/>
  <c r="K19"/>
  <c r="I19"/>
  <c r="G19"/>
  <c r="E19"/>
  <c r="P18"/>
  <c r="O18"/>
  <c r="M18"/>
  <c r="K18"/>
  <c r="I18"/>
  <c r="G18"/>
  <c r="E18"/>
  <c r="P17"/>
  <c r="O17"/>
  <c r="M17"/>
  <c r="K17"/>
  <c r="I17"/>
  <c r="G17"/>
  <c r="E17"/>
  <c r="P16"/>
  <c r="O16"/>
  <c r="M16"/>
  <c r="K16"/>
  <c r="I16"/>
  <c r="G16"/>
  <c r="E16"/>
  <c r="P15"/>
  <c r="O15"/>
  <c r="M15"/>
  <c r="K15"/>
  <c r="I15"/>
  <c r="G15"/>
  <c r="E15"/>
  <c r="P14"/>
  <c r="O14"/>
  <c r="M14"/>
  <c r="K14"/>
  <c r="I14"/>
  <c r="G14"/>
  <c r="E14"/>
  <c r="P13"/>
  <c r="O13"/>
  <c r="M13"/>
  <c r="K13"/>
  <c r="I13"/>
  <c r="G13"/>
  <c r="E13"/>
  <c r="P12"/>
  <c r="O12"/>
  <c r="M12"/>
  <c r="K12"/>
  <c r="I12"/>
  <c r="G12"/>
  <c r="E12"/>
  <c r="P11"/>
  <c r="O11"/>
  <c r="M11"/>
  <c r="K11"/>
  <c r="I11"/>
  <c r="G11"/>
  <c r="E11"/>
  <c r="P10"/>
  <c r="O10"/>
  <c r="M10"/>
  <c r="K10"/>
  <c r="I10"/>
  <c r="G10"/>
  <c r="E10"/>
  <c r="P9"/>
  <c r="O9"/>
  <c r="M9"/>
  <c r="K9"/>
  <c r="I9"/>
  <c r="G9"/>
  <c r="E9"/>
  <c r="P8"/>
  <c r="O8"/>
  <c r="M8"/>
  <c r="K8"/>
  <c r="I8"/>
  <c r="G8"/>
  <c r="E8"/>
  <c r="P7"/>
  <c r="O7"/>
  <c r="M7"/>
  <c r="K7"/>
  <c r="I7"/>
  <c r="G7"/>
  <c r="E7"/>
  <c r="P6"/>
  <c r="O6"/>
  <c r="M6"/>
  <c r="K6"/>
  <c r="I6"/>
  <c r="G6"/>
  <c r="E6"/>
  <c r="P5"/>
  <c r="O5"/>
  <c r="M5"/>
  <c r="K5"/>
  <c r="I5"/>
  <c r="G5"/>
  <c r="E5"/>
  <c r="P4"/>
  <c r="O4"/>
  <c r="M4"/>
  <c r="K4"/>
  <c r="I4"/>
  <c r="G4"/>
  <c r="E4"/>
  <c r="G34" l="1"/>
  <c r="K34"/>
  <c r="O34"/>
  <c r="E34"/>
  <c r="I34"/>
  <c r="T32" i="3" l="1"/>
  <c r="S32"/>
  <c r="N32"/>
  <c r="L32"/>
  <c r="J32"/>
  <c r="H32"/>
  <c r="F32"/>
  <c r="D32"/>
  <c r="R31"/>
  <c r="P31"/>
  <c r="Q31" s="1"/>
  <c r="O31"/>
  <c r="M31"/>
  <c r="I31"/>
  <c r="G31"/>
  <c r="E31"/>
  <c r="C31"/>
  <c r="K31" s="1"/>
  <c r="R30"/>
  <c r="P30"/>
  <c r="Q30" s="1"/>
  <c r="M30"/>
  <c r="I30"/>
  <c r="E30"/>
  <c r="C30"/>
  <c r="K30" s="1"/>
  <c r="R29"/>
  <c r="P29"/>
  <c r="Q29" s="1"/>
  <c r="O29"/>
  <c r="M29"/>
  <c r="I29"/>
  <c r="G29"/>
  <c r="E29"/>
  <c r="C29"/>
  <c r="K29" s="1"/>
  <c r="R28"/>
  <c r="P28"/>
  <c r="Q28" s="1"/>
  <c r="M28"/>
  <c r="I28"/>
  <c r="E28"/>
  <c r="C28"/>
  <c r="K28" s="1"/>
  <c r="R27"/>
  <c r="P27"/>
  <c r="Q27" s="1"/>
  <c r="C27"/>
  <c r="K27" s="1"/>
  <c r="P26"/>
  <c r="C26"/>
  <c r="I26" s="1"/>
  <c r="R25"/>
  <c r="P25"/>
  <c r="C25"/>
  <c r="M25" s="1"/>
  <c r="R24"/>
  <c r="P24"/>
  <c r="C24"/>
  <c r="I24" s="1"/>
  <c r="P23"/>
  <c r="Q23" s="1"/>
  <c r="M23"/>
  <c r="I23"/>
  <c r="E23"/>
  <c r="C23"/>
  <c r="K23" s="1"/>
  <c r="R22"/>
  <c r="P22"/>
  <c r="Q22" s="1"/>
  <c r="O22"/>
  <c r="M22"/>
  <c r="I22"/>
  <c r="G22"/>
  <c r="E22"/>
  <c r="C22"/>
  <c r="K22" s="1"/>
  <c r="P21"/>
  <c r="C21"/>
  <c r="I21" s="1"/>
  <c r="R20"/>
  <c r="P20"/>
  <c r="C20"/>
  <c r="M20" s="1"/>
  <c r="R19"/>
  <c r="P19"/>
  <c r="C19"/>
  <c r="I19" s="1"/>
  <c r="R18"/>
  <c r="P18"/>
  <c r="C18"/>
  <c r="M18" s="1"/>
  <c r="R17"/>
  <c r="P17"/>
  <c r="C17"/>
  <c r="I17" s="1"/>
  <c r="R16"/>
  <c r="P16"/>
  <c r="C16"/>
  <c r="M16" s="1"/>
  <c r="P15"/>
  <c r="Q15" s="1"/>
  <c r="O15"/>
  <c r="M15"/>
  <c r="I15"/>
  <c r="G15"/>
  <c r="E15"/>
  <c r="C15"/>
  <c r="K15" s="1"/>
  <c r="R14"/>
  <c r="P14"/>
  <c r="Q14" s="1"/>
  <c r="M14"/>
  <c r="I14"/>
  <c r="E14"/>
  <c r="C14"/>
  <c r="K14" s="1"/>
  <c r="R13"/>
  <c r="P13"/>
  <c r="Q13" s="1"/>
  <c r="O13"/>
  <c r="M13"/>
  <c r="I13"/>
  <c r="G13"/>
  <c r="E13"/>
  <c r="C13"/>
  <c r="K13" s="1"/>
  <c r="P12"/>
  <c r="M12"/>
  <c r="C12"/>
  <c r="K12" s="1"/>
  <c r="R11"/>
  <c r="P11"/>
  <c r="Q11" s="1"/>
  <c r="O11"/>
  <c r="M11"/>
  <c r="I11"/>
  <c r="G11"/>
  <c r="E11"/>
  <c r="C11"/>
  <c r="K11" s="1"/>
  <c r="R10"/>
  <c r="P10"/>
  <c r="Q10" s="1"/>
  <c r="M10"/>
  <c r="I10"/>
  <c r="E10"/>
  <c r="C10"/>
  <c r="K10" s="1"/>
  <c r="R9"/>
  <c r="P9"/>
  <c r="Q9" s="1"/>
  <c r="O9"/>
  <c r="M9"/>
  <c r="I9"/>
  <c r="G9"/>
  <c r="E9"/>
  <c r="C9"/>
  <c r="K9" s="1"/>
  <c r="P8"/>
  <c r="C8"/>
  <c r="I8" s="1"/>
  <c r="R7"/>
  <c r="P7"/>
  <c r="C7"/>
  <c r="M7" s="1"/>
  <c r="R6"/>
  <c r="P6"/>
  <c r="C6"/>
  <c r="I6" s="1"/>
  <c r="P5"/>
  <c r="Q5" s="1"/>
  <c r="M5"/>
  <c r="I5"/>
  <c r="E5"/>
  <c r="C5"/>
  <c r="K5" s="1"/>
  <c r="E27" l="1"/>
  <c r="G27"/>
  <c r="I27"/>
  <c r="M27"/>
  <c r="O27"/>
  <c r="E12"/>
  <c r="I12"/>
  <c r="Q12"/>
  <c r="R32"/>
  <c r="C32"/>
  <c r="G32" s="1"/>
  <c r="K6"/>
  <c r="Q6"/>
  <c r="G7"/>
  <c r="O7"/>
  <c r="K8"/>
  <c r="Q8"/>
  <c r="G16"/>
  <c r="O16"/>
  <c r="K17"/>
  <c r="Q17"/>
  <c r="G18"/>
  <c r="O18"/>
  <c r="K19"/>
  <c r="Q19"/>
  <c r="G20"/>
  <c r="O20"/>
  <c r="K21"/>
  <c r="Q21"/>
  <c r="K24"/>
  <c r="Q24"/>
  <c r="G25"/>
  <c r="O25"/>
  <c r="K26"/>
  <c r="Q26"/>
  <c r="P32"/>
  <c r="G5"/>
  <c r="O5"/>
  <c r="E6"/>
  <c r="M6"/>
  <c r="I7"/>
  <c r="E8"/>
  <c r="M8"/>
  <c r="G10"/>
  <c r="O10"/>
  <c r="G12"/>
  <c r="O12"/>
  <c r="G14"/>
  <c r="O14"/>
  <c r="I16"/>
  <c r="E17"/>
  <c r="M17"/>
  <c r="I18"/>
  <c r="E19"/>
  <c r="M19"/>
  <c r="I20"/>
  <c r="E21"/>
  <c r="M21"/>
  <c r="G23"/>
  <c r="O23"/>
  <c r="E24"/>
  <c r="M24"/>
  <c r="I25"/>
  <c r="E26"/>
  <c r="M26"/>
  <c r="G28"/>
  <c r="O28"/>
  <c r="G30"/>
  <c r="O30"/>
  <c r="G6"/>
  <c r="O6"/>
  <c r="K7"/>
  <c r="Q7"/>
  <c r="G8"/>
  <c r="O8"/>
  <c r="K16"/>
  <c r="Q16"/>
  <c r="G17"/>
  <c r="O17"/>
  <c r="K18"/>
  <c r="Q18"/>
  <c r="G19"/>
  <c r="O19"/>
  <c r="K20"/>
  <c r="Q20"/>
  <c r="G21"/>
  <c r="O21"/>
  <c r="G24"/>
  <c r="O24"/>
  <c r="K25"/>
  <c r="Q25"/>
  <c r="G26"/>
  <c r="O26"/>
  <c r="E7"/>
  <c r="E16"/>
  <c r="E18"/>
  <c r="E20"/>
  <c r="E25"/>
  <c r="K4" i="21"/>
  <c r="K10"/>
  <c r="K11"/>
  <c r="K12"/>
  <c r="K13"/>
  <c r="K16"/>
  <c r="K18"/>
  <c r="K19"/>
  <c r="K20"/>
  <c r="K23"/>
  <c r="K24"/>
  <c r="K28"/>
  <c r="K33"/>
  <c r="J34"/>
  <c r="E30" i="24"/>
  <c r="C30"/>
  <c r="D30" s="1"/>
  <c r="B30"/>
  <c r="D15"/>
  <c r="D23"/>
  <c r="D24"/>
  <c r="D8"/>
  <c r="D13"/>
  <c r="D20"/>
  <c r="D10"/>
  <c r="D21"/>
  <c r="D12"/>
  <c r="D9"/>
  <c r="D27"/>
  <c r="D26"/>
  <c r="D17"/>
  <c r="D5"/>
  <c r="D25"/>
  <c r="D19"/>
  <c r="D18"/>
  <c r="D28"/>
  <c r="D11"/>
  <c r="D16"/>
  <c r="D7"/>
  <c r="D29"/>
  <c r="D6"/>
  <c r="D22"/>
  <c r="D14"/>
  <c r="E32" i="3" l="1"/>
  <c r="M32"/>
  <c r="I32"/>
  <c r="Q32"/>
  <c r="O32"/>
  <c r="K32"/>
  <c r="J24" i="5" l="1"/>
  <c r="N24" s="1"/>
  <c r="C33" i="25"/>
  <c r="B33"/>
  <c r="E33" i="10" l="1"/>
  <c r="D33"/>
  <c r="C10" i="22" l="1"/>
  <c r="B10"/>
  <c r="K3" i="21"/>
  <c r="C33" i="10"/>
  <c r="B33"/>
  <c r="F4"/>
  <c r="F3"/>
  <c r="K34" i="21" l="1"/>
  <c r="C29" i="20"/>
  <c r="D29"/>
  <c r="E29"/>
  <c r="B29"/>
  <c r="C10" i="5" l="1"/>
  <c r="C12"/>
  <c r="C13"/>
  <c r="C14"/>
  <c r="C15"/>
  <c r="C16"/>
  <c r="C17"/>
  <c r="C18"/>
  <c r="C19"/>
  <c r="C20"/>
  <c r="C21"/>
  <c r="C22"/>
  <c r="C23"/>
  <c r="C25"/>
  <c r="C26"/>
  <c r="C27"/>
  <c r="C28"/>
  <c r="C29"/>
  <c r="C30"/>
  <c r="C31"/>
  <c r="C32"/>
  <c r="C33"/>
  <c r="C34"/>
  <c r="C35"/>
  <c r="C11"/>
  <c r="B36" l="1"/>
  <c r="J35"/>
  <c r="D35"/>
  <c r="J34"/>
  <c r="N34" s="1"/>
  <c r="J33"/>
  <c r="N33" s="1"/>
  <c r="D33"/>
  <c r="J32"/>
  <c r="N32" s="1"/>
  <c r="D32"/>
  <c r="J31"/>
  <c r="D31"/>
  <c r="J30"/>
  <c r="N30" s="1"/>
  <c r="J29"/>
  <c r="N29" s="1"/>
  <c r="D29"/>
  <c r="J28"/>
  <c r="N28" s="1"/>
  <c r="D28"/>
  <c r="J27"/>
  <c r="D27"/>
  <c r="J26"/>
  <c r="N26" s="1"/>
  <c r="J25"/>
  <c r="N25" s="1"/>
  <c r="D25"/>
  <c r="J23"/>
  <c r="D23"/>
  <c r="J22"/>
  <c r="N22" s="1"/>
  <c r="D22"/>
  <c r="J21"/>
  <c r="D21"/>
  <c r="J20"/>
  <c r="N20" s="1"/>
  <c r="J19"/>
  <c r="N19" s="1"/>
  <c r="D19"/>
  <c r="J18"/>
  <c r="N18" s="1"/>
  <c r="D18"/>
  <c r="J17"/>
  <c r="D17"/>
  <c r="J16"/>
  <c r="N16" s="1"/>
  <c r="J15"/>
  <c r="N15" s="1"/>
  <c r="D15"/>
  <c r="J14"/>
  <c r="N14" s="1"/>
  <c r="D14"/>
  <c r="J13"/>
  <c r="D13"/>
  <c r="J12"/>
  <c r="N12" s="1"/>
  <c r="J11"/>
  <c r="N11" s="1"/>
  <c r="D11"/>
  <c r="M10"/>
  <c r="M36" s="1"/>
  <c r="L10"/>
  <c r="L36" s="1"/>
  <c r="K10"/>
  <c r="K36" s="1"/>
  <c r="I10"/>
  <c r="I36" s="1"/>
  <c r="H10"/>
  <c r="H36" s="1"/>
  <c r="G10"/>
  <c r="G36" s="1"/>
  <c r="F10"/>
  <c r="F36" s="1"/>
  <c r="D10"/>
  <c r="J9"/>
  <c r="C9"/>
  <c r="D9" s="1"/>
  <c r="J8"/>
  <c r="N8" s="1"/>
  <c r="C8"/>
  <c r="D8" s="1"/>
  <c r="J7"/>
  <c r="N7" s="1"/>
  <c r="C7"/>
  <c r="D7" s="1"/>
  <c r="J6"/>
  <c r="N6" s="1"/>
  <c r="C6"/>
  <c r="D6" s="1"/>
  <c r="J5"/>
  <c r="C5"/>
  <c r="D5" s="1"/>
  <c r="N23" l="1"/>
  <c r="E23"/>
  <c r="C36"/>
  <c r="D36" s="1"/>
  <c r="E35"/>
  <c r="E7"/>
  <c r="E6"/>
  <c r="E34"/>
  <c r="E8"/>
  <c r="E11"/>
  <c r="E14"/>
  <c r="E15"/>
  <c r="E18"/>
  <c r="E19"/>
  <c r="E22"/>
  <c r="E26"/>
  <c r="E27"/>
  <c r="E30"/>
  <c r="E31"/>
  <c r="E12"/>
  <c r="E13"/>
  <c r="E16"/>
  <c r="E17"/>
  <c r="E20"/>
  <c r="E21"/>
  <c r="E25"/>
  <c r="E28"/>
  <c r="E29"/>
  <c r="E32"/>
  <c r="E9"/>
  <c r="E5"/>
  <c r="N9"/>
  <c r="J10"/>
  <c r="D12"/>
  <c r="N13"/>
  <c r="D16"/>
  <c r="N17"/>
  <c r="D20"/>
  <c r="N21"/>
  <c r="D26"/>
  <c r="N27"/>
  <c r="D30"/>
  <c r="N31"/>
  <c r="E33"/>
  <c r="D34"/>
  <c r="N35"/>
  <c r="N5"/>
  <c r="N10" l="1"/>
  <c r="J36"/>
  <c r="E10"/>
  <c r="N36" l="1"/>
  <c r="E36"/>
</calcChain>
</file>

<file path=xl/comments1.xml><?xml version="1.0" encoding="utf-8"?>
<comments xmlns="http://schemas.openxmlformats.org/spreadsheetml/2006/main">
  <authors>
    <author>hp</author>
  </authors>
  <commentList>
    <comment ref="J27" authorId="0">
      <text>
        <r>
          <rPr>
            <b/>
            <sz val="9"/>
            <color indexed="81"/>
            <rFont val="Tahoma"/>
            <family val="2"/>
          </rPr>
          <t>ข้อมูลยืนยันจาก คลินิก รพร.เดชอุดม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family val="2"/>
          </rPr>
          <t>จนท. รพ. 810 คน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ข้อมูลยืนยันจาก คลินิก รพร.เดชอุดม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จนท. รพ. 810 คน</t>
        </r>
      </text>
    </comment>
  </commentList>
</comments>
</file>

<file path=xl/sharedStrings.xml><?xml version="1.0" encoding="utf-8"?>
<sst xmlns="http://schemas.openxmlformats.org/spreadsheetml/2006/main" count="11073" uniqueCount="2175">
  <si>
    <t>ลำดับ</t>
  </si>
  <si>
    <t>อำเภอ</t>
  </si>
  <si>
    <t>ร้อยละ</t>
  </si>
  <si>
    <t>ม่วงสามสิบ</t>
  </si>
  <si>
    <t>เขื่องใน</t>
  </si>
  <si>
    <t>ดอนมดแดง</t>
  </si>
  <si>
    <t>ตาลสุม</t>
  </si>
  <si>
    <t>เหล่าเสือโก้ก</t>
  </si>
  <si>
    <t>ตระการพืชผล</t>
  </si>
  <si>
    <t>เขมราฐ</t>
  </si>
  <si>
    <t>นาตาล</t>
  </si>
  <si>
    <t>โพธิ์ไทร</t>
  </si>
  <si>
    <t>กุดข้าวปุ้น</t>
  </si>
  <si>
    <t>ศรีเมืองใหม่</t>
  </si>
  <si>
    <t>วารินชำราบ</t>
  </si>
  <si>
    <t>พิบูลมังสาหาร</t>
  </si>
  <si>
    <t>โขงเจียม</t>
  </si>
  <si>
    <t>สิรินธร</t>
  </si>
  <si>
    <t>สำโรง</t>
  </si>
  <si>
    <t>สว่างวีระวงศ์</t>
  </si>
  <si>
    <t>นาเยีย</t>
  </si>
  <si>
    <t>เดชอุดม</t>
  </si>
  <si>
    <t>ทุ่งศรีอุดม</t>
  </si>
  <si>
    <t>น้ำยืน</t>
  </si>
  <si>
    <t>น้ำขุ่น</t>
  </si>
  <si>
    <t>นาจะหลวย</t>
  </si>
  <si>
    <t>บุณฑริก</t>
  </si>
  <si>
    <t>รวมทั้งจังหวัด</t>
  </si>
  <si>
    <t>อำเภอ/หน่วยบริการ</t>
  </si>
  <si>
    <t>รพ. 50 พรรษา</t>
  </si>
  <si>
    <t>ร่มเกล้า(เอกชน)</t>
  </si>
  <si>
    <t>รวม อ.เมือง</t>
  </si>
  <si>
    <t>ค่ายสรรพสิทธิประสงค์</t>
  </si>
  <si>
    <t>จำนวนผู้ป่วยที่ขึ้นทะเบียนรักษา(ราย)</t>
  </si>
  <si>
    <t>ผลการรักษาผู้ป่วยวัณโรคปอดรายใหม่</t>
  </si>
  <si>
    <t>กำลังรักษา</t>
  </si>
  <si>
    <t>ตาย</t>
  </si>
  <si>
    <t>ขาดยา</t>
  </si>
  <si>
    <t>ล้มเหลว</t>
  </si>
  <si>
    <t>จำนวน</t>
  </si>
  <si>
    <t>success</t>
  </si>
  <si>
    <t>โอนออก</t>
  </si>
  <si>
    <t>ผลการรักษาผู้ป่วยวัณโรครายใหม่และกลับเป็นซ้ำ</t>
  </si>
  <si>
    <t>ชนิดของผู้ป่วยใหม่</t>
  </si>
  <si>
    <t>รวมผู้ป่วยใหม่</t>
  </si>
  <si>
    <t>ผู้ป่วยประเภทอื่นๆ</t>
  </si>
  <si>
    <t xml:space="preserve">รวม </t>
  </si>
  <si>
    <t xml:space="preserve">จำนวนประชากร ณ 1 ธค.59 (ราย) </t>
  </si>
  <si>
    <t xml:space="preserve">Estimated incidence        (all form) ราย </t>
  </si>
  <si>
    <t xml:space="preserve">เป้า 90%          Case detection rate (ราย) </t>
  </si>
  <si>
    <t>เสมหะบวก(M+)</t>
  </si>
  <si>
    <t>เสมหะลบ(M-)</t>
  </si>
  <si>
    <t>วัณโรคนอกปอด(EP)</t>
  </si>
  <si>
    <t>กลับเป็นซ้ำ</t>
  </si>
  <si>
    <t>ขาดยา (TAD+)</t>
  </si>
  <si>
    <t>ล้มเหลว (F)</t>
  </si>
  <si>
    <t>อื่นๆ (Other)</t>
  </si>
  <si>
    <t>(A)</t>
  </si>
  <si>
    <t>(B)=[(A)x171]/100000</t>
  </si>
  <si>
    <t>(C)=[(B)x90]/100</t>
  </si>
  <si>
    <t>(D)=[(E)/ (C)x100</t>
  </si>
  <si>
    <t>(1)</t>
  </si>
  <si>
    <t>(2)</t>
  </si>
  <si>
    <t>(3)</t>
  </si>
  <si>
    <t>(4)</t>
  </si>
  <si>
    <t>(E)=(1)+(2)+(3)+(4)</t>
  </si>
  <si>
    <t>(5)</t>
  </si>
  <si>
    <t>(6)</t>
  </si>
  <si>
    <t>(7)</t>
  </si>
  <si>
    <t>รพศ</t>
  </si>
  <si>
    <t>50 พรรษา</t>
  </si>
  <si>
    <t>ราชเวช(เอกชน)</t>
  </si>
  <si>
    <t>อุบลรักษ์(เอกชน)</t>
  </si>
  <si>
    <t>รพ.ค่ายฯ</t>
  </si>
  <si>
    <t>เสียชีวิต</t>
  </si>
  <si>
    <t xml:space="preserve">แสดงผลการติดตามผู้ป่วยวัณโรคปอดรายใหม่ของสำนักงานสาธารณสุขจังหวัดอุบลราชธานี (PA)
              ปีงบประมาณ  2562 ไตรมาสที่ 1/2562 (1 ตุลาคม  - 31 ธันวาคม 2561)
</t>
  </si>
  <si>
    <t>กลุ่มเสี่ยงคัดกรองวัณโรคในพื้นที่ *</t>
  </si>
  <si>
    <t>HIV</t>
  </si>
  <si>
    <t>บุลคลากรสาธารณสุข</t>
  </si>
  <si>
    <t>DM</t>
  </si>
  <si>
    <t>NCD(CKD,COPD)</t>
  </si>
  <si>
    <t>Migrant</t>
  </si>
  <si>
    <t>เป้าหมาย</t>
  </si>
  <si>
    <t>ผลงาน Xray</t>
  </si>
  <si>
    <t>เป้าหมาย ปี 2562</t>
  </si>
  <si>
    <t xml:space="preserve">ผลการดำเนินงาน </t>
  </si>
  <si>
    <t>ประมาณการ</t>
  </si>
  <si>
    <t>พบ TB</t>
  </si>
  <si>
    <t>สูงอายุ 65 ปี ขึ้นไป</t>
  </si>
  <si>
    <t>HHC</t>
  </si>
  <si>
    <t>Admit 14 วัน (วัน)</t>
  </si>
  <si>
    <t>Admite</t>
  </si>
  <si>
    <t>Home ward</t>
  </si>
  <si>
    <t>เปลี่ยน Dx</t>
  </si>
  <si>
    <t>TBNO</t>
  </si>
  <si>
    <t>HN</t>
  </si>
  <si>
    <t>DateRegister</t>
  </si>
  <si>
    <t>HOSP_ID</t>
  </si>
  <si>
    <t>HOSNAME</t>
  </si>
  <si>
    <t>CID</t>
  </si>
  <si>
    <t>Title_Name</t>
  </si>
  <si>
    <t>Name</t>
  </si>
  <si>
    <t>GENDER</t>
  </si>
  <si>
    <t>Age</t>
  </si>
  <si>
    <t>OCC_NAME_TH</t>
  </si>
  <si>
    <t>ADDR</t>
  </si>
  <si>
    <t>MU</t>
  </si>
  <si>
    <t>SubDistrict_TH</t>
  </si>
  <si>
    <t>District_TH</t>
  </si>
  <si>
    <t>Province_TH</t>
  </si>
  <si>
    <t>TEL</t>
  </si>
  <si>
    <t>CLASSIFY</t>
  </si>
  <si>
    <t>AFB_RESULT</t>
  </si>
  <si>
    <t>AFB_RESULT_M2</t>
  </si>
  <si>
    <t>AFB_RESULT_M3</t>
  </si>
  <si>
    <t>AFB_RESULT_M4</t>
  </si>
  <si>
    <t>AFB_RESULT_M5</t>
  </si>
  <si>
    <t>AFB_MOL_CUL_Result_M_0</t>
  </si>
  <si>
    <t>DOT_BY</t>
  </si>
  <si>
    <t>Result</t>
  </si>
  <si>
    <t>TO_HOSP</t>
  </si>
  <si>
    <t>RX_REMARK</t>
  </si>
  <si>
    <t>DEATH_CAUSE</t>
  </si>
  <si>
    <t>[ 621066900009 ]</t>
  </si>
  <si>
    <t>อุบลราชธานี</t>
  </si>
  <si>
    <t>โรงพยาบาลสรรพสิทธิประสงค์</t>
  </si>
  <si>
    <t>[ 3340700859251 ]</t>
  </si>
  <si>
    <t>นาย</t>
  </si>
  <si>
    <t>สินธ์ แผ่นคำ</t>
  </si>
  <si>
    <t>M</t>
  </si>
  <si>
    <t>ไม่มีอาชีพ</t>
  </si>
  <si>
    <t>นาเจริญ</t>
  </si>
  <si>
    <t>ในปอด (P)</t>
  </si>
  <si>
    <t>Neg</t>
  </si>
  <si>
    <t>Pos</t>
  </si>
  <si>
    <t>เจ้าหน้าที่สาธารณสุข</t>
  </si>
  <si>
    <t>[ 621066900019 ]</t>
  </si>
  <si>
    <t>[ 9999999999904 ]</t>
  </si>
  <si>
    <t>พล วงศ์คำ</t>
  </si>
  <si>
    <t>คำไหล</t>
  </si>
  <si>
    <t>3+</t>
  </si>
  <si>
    <t>โรงพยาบาลโพธิ์ไทร</t>
  </si>
  <si>
    <t>[ 621066900020 ]</t>
  </si>
  <si>
    <t>[ 3340100238728 ]</t>
  </si>
  <si>
    <t>ประจักษ์ สายเนตร</t>
  </si>
  <si>
    <t>ปทุม</t>
  </si>
  <si>
    <t>เมืองอุบลราชธานี</t>
  </si>
  <si>
    <t>[ 621095400007 ]</t>
  </si>
  <si>
    <t>โรงพยาบาลวารินชำราบ</t>
  </si>
  <si>
    <t>[ 3340100219910 ]</t>
  </si>
  <si>
    <t>นาง</t>
  </si>
  <si>
    <t>ท่อนจันทร์ ต่องสุพรรณ</t>
  </si>
  <si>
    <t>F</t>
  </si>
  <si>
    <t>74 ประชาร่วมมิตร</t>
  </si>
  <si>
    <t>[ 622198400010 ]</t>
  </si>
  <si>
    <t>โรงพยาบาล๕๐ พรรษา มหาวชิราลงกรณ์</t>
  </si>
  <si>
    <t>[ 1250600037807 ]</t>
  </si>
  <si>
    <t>น.ส.</t>
  </si>
  <si>
    <t>อังศุมา ชลอรักษ์</t>
  </si>
  <si>
    <t>บ้านศรีวนาลัย</t>
  </si>
  <si>
    <t>แจระแม</t>
  </si>
  <si>
    <t>[ 621095400001 ]</t>
  </si>
  <si>
    <t>[ 3100904652819 ]</t>
  </si>
  <si>
    <t>อภิญญา แย้มพุฒ</t>
  </si>
  <si>
    <t>งานบ้าน</t>
  </si>
  <si>
    <t>125/60</t>
  </si>
  <si>
    <t>บุ่งหวาย</t>
  </si>
  <si>
    <t>[ 622198400004 ]</t>
  </si>
  <si>
    <t>[ 3340400722676 ]</t>
  </si>
  <si>
    <t>ถวิลย์ รักมิตร</t>
  </si>
  <si>
    <t>ค้อทอง</t>
  </si>
  <si>
    <t>โรงพยาบาลเขื่องใน</t>
  </si>
  <si>
    <t>ผู้ป่วยมี CD4=8,มีภาวะ hepatitis,anemia</t>
  </si>
  <si>
    <t>เสียชีวิตและมี B24 ร่วม</t>
  </si>
  <si>
    <t>[ 622198400015 ]</t>
  </si>
  <si>
    <t>10/18/2561</t>
  </si>
  <si>
    <t>[ 3340101014564 ]</t>
  </si>
  <si>
    <t>มณีจันทร์ แสนทวีสุข</t>
  </si>
  <si>
    <t>[ 621066900021 ]</t>
  </si>
  <si>
    <t>[ 5342000017302 ]</t>
  </si>
  <si>
    <t>สมศรี ทองหล้า</t>
  </si>
  <si>
    <t>หนองกุง</t>
  </si>
  <si>
    <t>โรงพยาบาลตาลสุม</t>
  </si>
  <si>
    <t>[ 621144300009 ]</t>
  </si>
  <si>
    <t>โรงพยาบาลสมเด็จพระยุพราชเดชอุดม</t>
  </si>
  <si>
    <t>[ 3520500497338 ]</t>
  </si>
  <si>
    <t>สุรพล สิทธิวงศ์</t>
  </si>
  <si>
    <t>ค้าขาย</t>
  </si>
  <si>
    <t>เมืองเดช</t>
  </si>
  <si>
    <t>[ 621066900054 ]</t>
  </si>
  <si>
    <t>10/22/2561</t>
  </si>
  <si>
    <t>[ 3341901506918 ]</t>
  </si>
  <si>
    <t>บุญทวี ราวี</t>
  </si>
  <si>
    <t>เรือนจำกลางอุบลราชธานี</t>
  </si>
  <si>
    <t>ในเมือง</t>
  </si>
  <si>
    <t>[ 621066900055 ]</t>
  </si>
  <si>
    <t>[ 3350600507019 ]</t>
  </si>
  <si>
    <t>วรเชษฐ อั่งซุน</t>
  </si>
  <si>
    <t>1+</t>
  </si>
  <si>
    <t>12/24/2561</t>
  </si>
  <si>
    <t>โรงพยาบาลยโสธร</t>
  </si>
  <si>
    <t>[ 621095400019 ]</t>
  </si>
  <si>
    <t>10/19/2561</t>
  </si>
  <si>
    <t>[ 3340700857186 ]</t>
  </si>
  <si>
    <t>สมใจ หงษ์คำ</t>
  </si>
  <si>
    <t>แสนสุข</t>
  </si>
  <si>
    <t>2+</t>
  </si>
  <si>
    <t>[ 621096100001 ]</t>
  </si>
  <si>
    <t>10/26/2561</t>
  </si>
  <si>
    <t>โรงพยาบาลสิรินธร</t>
  </si>
  <si>
    <t>[ 3340300256681 ]</t>
  </si>
  <si>
    <t>ประเสริฐ บุญไพโรจน์</t>
  </si>
  <si>
    <t>คำเขื่อนแก้ว</t>
  </si>
  <si>
    <t>[ 622198400011 ]</t>
  </si>
  <si>
    <t>[ 3340100235109 ]</t>
  </si>
  <si>
    <t>วิมล เหนี่ยวพันธ์</t>
  </si>
  <si>
    <t>[ 621144300002 ]</t>
  </si>
  <si>
    <t>[ 3340701179700 ]</t>
  </si>
  <si>
    <t>สมภาร อ่อนหวาน</t>
  </si>
  <si>
    <t>ทำนา ทำสวน เลี้ยงสัตว์</t>
  </si>
  <si>
    <t>ตบหู</t>
  </si>
  <si>
    <t>0926012103, 0823766954</t>
  </si>
  <si>
    <t>[ 621095800004 ]</t>
  </si>
  <si>
    <t>[ 1342100005265 ]</t>
  </si>
  <si>
    <t>วสันพงษ์ มามณี</t>
  </si>
  <si>
    <t>Sc 1-9</t>
  </si>
  <si>
    <t>ญาติ</t>
  </si>
  <si>
    <t>[ 621096000006 ]</t>
  </si>
  <si>
    <t>10/29/2561</t>
  </si>
  <si>
    <t>โรงพยาบาลดอนมดแดง</t>
  </si>
  <si>
    <t>[ 3529900222393 ]</t>
  </si>
  <si>
    <t>วรรณวิภา ก่อสุวรรณานนท์</t>
  </si>
  <si>
    <t>รับจ้าง</t>
  </si>
  <si>
    <t>233 ถ.วังขวา</t>
  </si>
  <si>
    <t>สบตุ๋ย</t>
  </si>
  <si>
    <t>เมืองลำปาง</t>
  </si>
  <si>
    <t>ลำปาง</t>
  </si>
  <si>
    <t>097-1455800</t>
  </si>
  <si>
    <t>12/28/2561</t>
  </si>
  <si>
    <t>โรงพยาบาลลำปาง</t>
  </si>
  <si>
    <t>ผู้ป่วย ย้าย กลับ ไปรับการรักษาที่ บ้าน เกิด</t>
  </si>
  <si>
    <t>[ 621094500002 ]</t>
  </si>
  <si>
    <t>10/15/2561</t>
  </si>
  <si>
    <t>โรงพยาบาลโขงเจียม</t>
  </si>
  <si>
    <t>วันคำ แก้วปะเสิศ</t>
  </si>
  <si>
    <t>บ.ม่วง เมืองชะนะสมบูน แขวงจำปาสัก</t>
  </si>
  <si>
    <t>[ 621066900036 ]</t>
  </si>
  <si>
    <t>10/16/2561</t>
  </si>
  <si>
    <t>[ 3100603186631 ]</t>
  </si>
  <si>
    <t>สุดเอื้อม กอมณี</t>
  </si>
  <si>
    <t>ไม่ได้ตรวจ</t>
  </si>
  <si>
    <t>[ 621095600006 ]</t>
  </si>
  <si>
    <t>โรงพยาบาลพิบูลมังสาหาร</t>
  </si>
  <si>
    <t>[ 3341900877327 ]</t>
  </si>
  <si>
    <t>คำดี ชมชิด</t>
  </si>
  <si>
    <t>3 บ้านใหม่ผาสุก</t>
  </si>
  <si>
    <t>ดอนจิก</t>
  </si>
  <si>
    <t>[ 621095800006 ]</t>
  </si>
  <si>
    <t>[ 3342100109831 ]</t>
  </si>
  <si>
    <t>เต็ม ปัญญาดี</t>
  </si>
  <si>
    <t>ม่วงใหญ่</t>
  </si>
  <si>
    <t>[ 621066900039 ]</t>
  </si>
  <si>
    <t>10/17/2561</t>
  </si>
  <si>
    <t>[ 3340400645787 ]</t>
  </si>
  <si>
    <t>บุญมา สารบูรณ์</t>
  </si>
  <si>
    <t>หนองเหล่า</t>
  </si>
  <si>
    <t>เสียชีวิตและมีโรคไตร่วม</t>
  </si>
  <si>
    <t>[ 621095600001 ]</t>
  </si>
  <si>
    <t>[ 5341990017779 ]</t>
  </si>
  <si>
    <t>ปัญญา ผ่องศรี</t>
  </si>
  <si>
    <t>8 บ.ผักหย่า</t>
  </si>
  <si>
    <t>ไร่ใต้</t>
  </si>
  <si>
    <t>[ 622198400016 ]</t>
  </si>
  <si>
    <t>[ 2349900092795 ]</t>
  </si>
  <si>
    <t>วรรณชัย สุวรรณกูฏ</t>
  </si>
  <si>
    <t>ขามใหญ่</t>
  </si>
  <si>
    <t>[ 621066900076 ]</t>
  </si>
  <si>
    <t>[ 1379900340766 ]</t>
  </si>
  <si>
    <t>ด.ญ.</t>
  </si>
  <si>
    <t>ชุลิตา พิกุลศรี</t>
  </si>
  <si>
    <t>นักเรียน</t>
  </si>
  <si>
    <t>ชานุมาน</t>
  </si>
  <si>
    <t>อำนาจเจริญ</t>
  </si>
  <si>
    <t>[ 621066900077 ]</t>
  </si>
  <si>
    <t>[ 1340700363233 ]</t>
  </si>
  <si>
    <t>พีรววิทธิ์ เอื้อวงค์</t>
  </si>
  <si>
    <t>65/1</t>
  </si>
  <si>
    <t>โพนงาม</t>
  </si>
  <si>
    <t>[ 621066900079 ]</t>
  </si>
  <si>
    <t>[ 1340300068153 ]</t>
  </si>
  <si>
    <t>กิตติชัย ชื่นชม</t>
  </si>
  <si>
    <t>[ 621144300010 ]</t>
  </si>
  <si>
    <t>[ 3340700008880 ]</t>
  </si>
  <si>
    <t>สุวิทย์ บุญเลิศ</t>
  </si>
  <si>
    <t>นาส่วง</t>
  </si>
  <si>
    <t>0836556980, 0947926002</t>
  </si>
  <si>
    <t>[ 621094400006 ]</t>
  </si>
  <si>
    <t>โรงพยาบาลศรีเมืองใหม่</t>
  </si>
  <si>
    <t>[ 3340200240422 ]</t>
  </si>
  <si>
    <t>บัวกัน เพิ่มพูล</t>
  </si>
  <si>
    <t>[ 621094600002 ]</t>
  </si>
  <si>
    <t>10/25/2561</t>
  </si>
  <si>
    <t>[ 3340400511314 ]</t>
  </si>
  <si>
    <t>บุญชู ประมูลพงษ์</t>
  </si>
  <si>
    <t>[ 621095400020 ]</t>
  </si>
  <si>
    <t>[ 3330300768445 ]</t>
  </si>
  <si>
    <t>สงวน แสวงวงศ์</t>
  </si>
  <si>
    <t>ท่าลาด</t>
  </si>
  <si>
    <t>[ 621095900002 ]</t>
  </si>
  <si>
    <t>โรงพยาบาลสำโรง</t>
  </si>
  <si>
    <t>[ 1342200022595 ]</t>
  </si>
  <si>
    <t>สุริยา สิมาวัน</t>
  </si>
  <si>
    <t>โคกสว่าง</t>
  </si>
  <si>
    <t>[ 621095600009 ]</t>
  </si>
  <si>
    <t>10/30/2561</t>
  </si>
  <si>
    <t>[ 3341900067368 ]</t>
  </si>
  <si>
    <t>สมใจ แน่นดี</t>
  </si>
  <si>
    <t>71 บ.โพธิ์ไทร</t>
  </si>
  <si>
    <t>051-0529835</t>
  </si>
  <si>
    <t>[ 621095600011 ]</t>
  </si>
  <si>
    <t>[ 3349700034871 ]</t>
  </si>
  <si>
    <t>เอกภพ พันธ์เสมอ</t>
  </si>
  <si>
    <t>4/4 ถ.เทศบาล1 ชุมชนวัดสระแก้ว</t>
  </si>
  <si>
    <t>พิบูล</t>
  </si>
  <si>
    <t>083-7458247</t>
  </si>
  <si>
    <t>[ 621094600004 ]</t>
  </si>
  <si>
    <t>10/31/2561</t>
  </si>
  <si>
    <t>[ 3340400310955 ]</t>
  </si>
  <si>
    <t>จินดา ภูพวก</t>
  </si>
  <si>
    <t>ก่อเอ้</t>
  </si>
  <si>
    <t>[ 621066900093 ]</t>
  </si>
  <si>
    <t>11/13/2561</t>
  </si>
  <si>
    <t>[ 1350100327767 ]</t>
  </si>
  <si>
    <t>ยลดา พิมพาวัฒน์</t>
  </si>
  <si>
    <t>รพ.สรรพสิทธิประสงค์</t>
  </si>
  <si>
    <t>ยังไม่ได้เจาะ HIV</t>
  </si>
  <si>
    <t>[ 621066900095 ]</t>
  </si>
  <si>
    <t>[ 3340700437969 ]</t>
  </si>
  <si>
    <t>พล โพธารินทร์</t>
  </si>
  <si>
    <t>โสกแสง</t>
  </si>
  <si>
    <t>โรงพยาบาลนาจะหลวย</t>
  </si>
  <si>
    <t>[ 621094400010 ]</t>
  </si>
  <si>
    <t>[ 5341500030919 ]</t>
  </si>
  <si>
    <t>จำปี ศิรินัย</t>
  </si>
  <si>
    <t>ตะบ่าย</t>
  </si>
  <si>
    <t>[ 621095600013 ]</t>
  </si>
  <si>
    <t>[ 3341900623341 ]</t>
  </si>
  <si>
    <t>สุวรรณ์ มากดี</t>
  </si>
  <si>
    <t>156 บ.ระเว</t>
  </si>
  <si>
    <t>ระเว</t>
  </si>
  <si>
    <t>[ 621066900100 ]</t>
  </si>
  <si>
    <t>11/15/2561</t>
  </si>
  <si>
    <t>[ 3350600473629 ]</t>
  </si>
  <si>
    <t>อุทัย แสวงกำไร</t>
  </si>
  <si>
    <t>ลุมพุก</t>
  </si>
  <si>
    <t>ยโสธร</t>
  </si>
  <si>
    <t>[ 621066900111 ]</t>
  </si>
  <si>
    <t>11/20/2561</t>
  </si>
  <si>
    <t>[ 3349900803398 ]</t>
  </si>
  <si>
    <t>ประโยชน์ โนนน้อย</t>
  </si>
  <si>
    <t>47/1 ถ.พนม7</t>
  </si>
  <si>
    <t>[ 621095400023 ]</t>
  </si>
  <si>
    <t>[ 3341500216889 ]</t>
  </si>
  <si>
    <t>บุญตา แก้วงามสอง</t>
  </si>
  <si>
    <t>หนองกินเพล</t>
  </si>
  <si>
    <t>[ 621066900082 ]</t>
  </si>
  <si>
    <t>[ 3340100629905 ]</t>
  </si>
  <si>
    <t>สมร บรรเทิงกุล</t>
  </si>
  <si>
    <t>11/28/2561</t>
  </si>
  <si>
    <t>[ 622482100002 ]</t>
  </si>
  <si>
    <t>11/23/2561</t>
  </si>
  <si>
    <t>โรงพยาบาลนาเยีย</t>
  </si>
  <si>
    <t>[ 3340700098251 ]</t>
  </si>
  <si>
    <t>สม แก้วลา</t>
  </si>
  <si>
    <t>นาเรือง</t>
  </si>
  <si>
    <t>[ 621094400014 ]</t>
  </si>
  <si>
    <t>[ 3340200403208 ]</t>
  </si>
  <si>
    <t>นรังสรรค์ ศรีชื่น</t>
  </si>
  <si>
    <t>[ 621095800015 ]</t>
  </si>
  <si>
    <t>[ 3342100022832 ]</t>
  </si>
  <si>
    <t>บุญยืน คุณพาที</t>
  </si>
  <si>
    <t>[ 621096200004 ]</t>
  </si>
  <si>
    <t>โรงพยาบาลทุ่งศรีอุดม</t>
  </si>
  <si>
    <t>[ 3340701205131 ]</t>
  </si>
  <si>
    <t>คำสิงห์ สีลากิจ</t>
  </si>
  <si>
    <t>หนองอ้ม</t>
  </si>
  <si>
    <t>[ 621094600010 ]</t>
  </si>
  <si>
    <t>11/26/2561</t>
  </si>
  <si>
    <t>[ 1340400085912 ]</t>
  </si>
  <si>
    <t>เดชา ปวงสุข</t>
  </si>
  <si>
    <t>ศรีสุข</t>
  </si>
  <si>
    <t>อสม.</t>
  </si>
  <si>
    <t>[ 621095000012 ]</t>
  </si>
  <si>
    <t>โรงพยาบาลบุณฑริก</t>
  </si>
  <si>
    <t>[ 3341000410121 ]</t>
  </si>
  <si>
    <t>คำภา สุนา</t>
  </si>
  <si>
    <t>ห้วยข่า</t>
  </si>
  <si>
    <t>[ 621096000007 ]</t>
  </si>
  <si>
    <t>11/27/2561</t>
  </si>
  <si>
    <t>[ 3342000266209 ]</t>
  </si>
  <si>
    <t>เสียน บุญชิต</t>
  </si>
  <si>
    <t>นาคาย</t>
  </si>
  <si>
    <t>[ 621095400002 ]</t>
  </si>
  <si>
    <t>[ 1330900231438 ]</t>
  </si>
  <si>
    <t>ภารดี จันทวงษี</t>
  </si>
  <si>
    <t>โนนผึ้ง</t>
  </si>
  <si>
    <t>โรงพยาบาลราษีไศล</t>
  </si>
  <si>
    <t>[ 621144300018 ]</t>
  </si>
  <si>
    <t>[ 3650400684976 ]</t>
  </si>
  <si>
    <t>คล้อย สวยสม</t>
  </si>
  <si>
    <t>บึงกอก</t>
  </si>
  <si>
    <t>บางระกำ</t>
  </si>
  <si>
    <t>พิษณุโลก</t>
  </si>
  <si>
    <t>080-6454169</t>
  </si>
  <si>
    <t>[ 621095600012 ]</t>
  </si>
  <si>
    <t>[ 3341901096949 ]</t>
  </si>
  <si>
    <t>เพิ่ม คำใส</t>
  </si>
  <si>
    <t>57 บ.โนนเจริญ</t>
  </si>
  <si>
    <t>โนนกลาง</t>
  </si>
  <si>
    <t>[ 622796700001 ]</t>
  </si>
  <si>
    <t>โรงพยาบาลสว่างวีระวงศ์</t>
  </si>
  <si>
    <t>[ 5343200000897 ]</t>
  </si>
  <si>
    <t>ตุ๊ อักษร</t>
  </si>
  <si>
    <t>บุ่งมะแลง</t>
  </si>
  <si>
    <t>[ 621144300028 ]</t>
  </si>
  <si>
    <t>11/22/2561</t>
  </si>
  <si>
    <t>[ 3340700966945 ]</t>
  </si>
  <si>
    <t>สนอง วิทนาศิลป์</t>
  </si>
  <si>
    <t>ท่าโพธิ์ศรี</t>
  </si>
  <si>
    <t>0828732755, 0899492743</t>
  </si>
  <si>
    <t>[ 621144300032 ]</t>
  </si>
  <si>
    <t>[ 3340700157931 ]</t>
  </si>
  <si>
    <t>นวล บัวเขียว</t>
  </si>
  <si>
    <t>แก้ง</t>
  </si>
  <si>
    <t>เปลี่ยนวินิจฉัย</t>
  </si>
  <si>
    <t>[ 621066900124 ]</t>
  </si>
  <si>
    <t>[ 1450200170494 ]</t>
  </si>
  <si>
    <t>พรากรณ์ สายสุข</t>
  </si>
  <si>
    <t>กู่กาสิงห์</t>
  </si>
  <si>
    <t>เกษตรวิสัย</t>
  </si>
  <si>
    <t>ร้อยเอ็ด</t>
  </si>
  <si>
    <t>[ 621095400010 ]</t>
  </si>
  <si>
    <t>[ 3341500871542 ]</t>
  </si>
  <si>
    <t>รัศมี นารีรัตน์</t>
  </si>
  <si>
    <t>คำขวาง</t>
  </si>
  <si>
    <t>[ 622198400012 ]</t>
  </si>
  <si>
    <t>[ 3341601116260 ]</t>
  </si>
  <si>
    <t>ศุภประดิษฐ์ ตาทอง</t>
  </si>
  <si>
    <t>[ 621095900008 ]</t>
  </si>
  <si>
    <t>10/28/2561</t>
  </si>
  <si>
    <t>[ 3341500051219 ]</t>
  </si>
  <si>
    <t>บุญจันทร์ บุญคำเหลา</t>
  </si>
  <si>
    <t>เสียชีวิตและมีโรคตับร่วม</t>
  </si>
  <si>
    <t>[ 621095800003 ]</t>
  </si>
  <si>
    <t>[ 1342100057044 ]</t>
  </si>
  <si>
    <t>ประกายศักดิ์ เสียงใส</t>
  </si>
  <si>
    <t>เหล่างาม</t>
  </si>
  <si>
    <t>[ 622198400027 ]</t>
  </si>
  <si>
    <t>11/19/2561</t>
  </si>
  <si>
    <t>[ 3340500158055 ]</t>
  </si>
  <si>
    <t>ศักดา เยาวศรี</t>
  </si>
  <si>
    <t>กุดลาด</t>
  </si>
  <si>
    <t>[ 622198400028 ]</t>
  </si>
  <si>
    <t>[ 5340100038784 ]</t>
  </si>
  <si>
    <t>คำวรณ์ เกษมทาง</t>
  </si>
  <si>
    <t>ไผ่ใหญ่</t>
  </si>
  <si>
    <t>[ 621094400005 ]</t>
  </si>
  <si>
    <t>[ 3340200322640 ]</t>
  </si>
  <si>
    <t>ไสว บุษดี</t>
  </si>
  <si>
    <t>ดอนใหญ่</t>
  </si>
  <si>
    <t>[ 622796700005 ]</t>
  </si>
  <si>
    <t>[ 3341500957358 ]</t>
  </si>
  <si>
    <t>ประวี ชาวนา</t>
  </si>
  <si>
    <t>สว่าง</t>
  </si>
  <si>
    <t>[ 621066900004 ]</t>
  </si>
  <si>
    <t>[ 3340101045265 ]</t>
  </si>
  <si>
    <t>บุญหลาย ขนสุวรรณ</t>
  </si>
  <si>
    <t>[ 621066900008 ]</t>
  </si>
  <si>
    <t>[ 3301300406480 ]</t>
  </si>
  <si>
    <t>เขียว แสงสุรินทร์</t>
  </si>
  <si>
    <t>สมสะอาด</t>
  </si>
  <si>
    <t>เสียชีวิตและมีโรคมะเร็งร่วม</t>
  </si>
  <si>
    <t>[ 621066900139 ]</t>
  </si>
  <si>
    <t>[ 1349900261424 ]</t>
  </si>
  <si>
    <t>ชนะชัย นาโท</t>
  </si>
  <si>
    <t>ขี้เหล็ก</t>
  </si>
  <si>
    <t>[ 622198400018 ]</t>
  </si>
  <si>
    <t>[ 3340100565991 ]</t>
  </si>
  <si>
    <t>ประครอง รังทอง</t>
  </si>
  <si>
    <t>หัวเรือ</t>
  </si>
  <si>
    <t>[ 621066900043 ]</t>
  </si>
  <si>
    <t>[ 1469900372977 ]</t>
  </si>
  <si>
    <t>กิตติชัย บุบผา</t>
  </si>
  <si>
    <t>กลางหมื่น</t>
  </si>
  <si>
    <t>เมืองกาฬสินธุ์</t>
  </si>
  <si>
    <t>กาฬสินธุ์</t>
  </si>
  <si>
    <t>โรงพยาบาลกาฬสินธุ์</t>
  </si>
  <si>
    <t>[ 621095100017 ]</t>
  </si>
  <si>
    <t>11/14/2561</t>
  </si>
  <si>
    <t>โรงพยาบาลตระการพืชผล</t>
  </si>
  <si>
    <t>[ 3341200291516 ]</t>
  </si>
  <si>
    <t>สัง ประทุมแย้ม</t>
  </si>
  <si>
    <t>หนองทันน้ำ</t>
  </si>
  <si>
    <t>[ 621066900015 ]</t>
  </si>
  <si>
    <t>[ 1340400169041 ]</t>
  </si>
  <si>
    <t>ธีระพงษ์ ศรีนวล</t>
  </si>
  <si>
    <t>สร้างถ่อ</t>
  </si>
  <si>
    <t>โรงพยาบาลบางบ่อ</t>
  </si>
  <si>
    <t>[ 622482100001 ]</t>
  </si>
  <si>
    <t>[ 3340701130310 ]</t>
  </si>
  <si>
    <t>ไว มาลัย</t>
  </si>
  <si>
    <t>สมณะ</t>
  </si>
  <si>
    <t>[ 622198400044 ]</t>
  </si>
  <si>
    <t>12/13/2561</t>
  </si>
  <si>
    <t>[ 1390300012824 ]</t>
  </si>
  <si>
    <t>ชัชวาลย์ จันทรประไพ</t>
  </si>
  <si>
    <t>โนนสัง</t>
  </si>
  <si>
    <t>หนองบัวลำภู</t>
  </si>
  <si>
    <t>[ 621066900141 ]</t>
  </si>
  <si>
    <t>[ 3340100571079 ]</t>
  </si>
  <si>
    <t>อ่อนจันทร์ ศรีสาน</t>
  </si>
  <si>
    <t>หนองขอน</t>
  </si>
  <si>
    <t>[ 621095200001 ]</t>
  </si>
  <si>
    <t>โรงพยาบาลกุดข้าวปุ้น</t>
  </si>
  <si>
    <t>[ 3341200177373 ]</t>
  </si>
  <si>
    <t>บัวสอน วันนา</t>
  </si>
  <si>
    <t>30 บ้านแก้งลิง</t>
  </si>
  <si>
    <t>โนนสวาง</t>
  </si>
  <si>
    <t>[ 621094700007 ]</t>
  </si>
  <si>
    <t>โรงพยาบาลเขมราฐ</t>
  </si>
  <si>
    <t>[ 3340500579221 ]</t>
  </si>
  <si>
    <t>ไพรักษ์ แสงสว่าง</t>
  </si>
  <si>
    <t>หนองนกทา</t>
  </si>
  <si>
    <t>[ 621095000005 ]</t>
  </si>
  <si>
    <t>[ 3340100285521 ]</t>
  </si>
  <si>
    <t>เสถียร ศิริมาศ</t>
  </si>
  <si>
    <t>บ้านแมด</t>
  </si>
  <si>
    <t>[ 621095000006 ]</t>
  </si>
  <si>
    <t>10/24/2561</t>
  </si>
  <si>
    <t>[ 1229900727068 ]</t>
  </si>
  <si>
    <t>กนกาญจน์ ผุยแก้วคำ</t>
  </si>
  <si>
    <t>หนองสะโน</t>
  </si>
  <si>
    <t>063-5031374</t>
  </si>
  <si>
    <t>[ 622198400006 ]</t>
  </si>
  <si>
    <t>[ 3341700354126 ]</t>
  </si>
  <si>
    <t>คำผัด บุญยัง</t>
  </si>
  <si>
    <t>ไร่น้อย</t>
  </si>
  <si>
    <t>[ 622198400033 ]</t>
  </si>
  <si>
    <t>[ 3340101026112 ]</t>
  </si>
  <si>
    <t>โสภา วงศา</t>
  </si>
  <si>
    <t>[ 621096000005 ]</t>
  </si>
  <si>
    <t>[ 3340100197631 ]</t>
  </si>
  <si>
    <t>สิทธิพงศ์ พลศักดิ์</t>
  </si>
  <si>
    <t>ท่าเมือง</t>
  </si>
  <si>
    <t>[ 622482100003 ]</t>
  </si>
  <si>
    <t>12/14/2561</t>
  </si>
  <si>
    <t>[ 1340700234182 ]</t>
  </si>
  <si>
    <t>สุขสันต์ แสงเพชร</t>
  </si>
  <si>
    <t>[ 621094600011 ]</t>
  </si>
  <si>
    <t>[ 3220200252839 ]</t>
  </si>
  <si>
    <t>บุญมา แสงใส</t>
  </si>
  <si>
    <t>โนนรัง</t>
  </si>
  <si>
    <t>[ 621066900122 ]</t>
  </si>
  <si>
    <t>11/29/2561</t>
  </si>
  <si>
    <t>[ 1349900583839 ]</t>
  </si>
  <si>
    <t>สุนันทพร ทาปศรี</t>
  </si>
  <si>
    <t>36 ถ.เจริญราษฎร์</t>
  </si>
  <si>
    <t>ยังไม่เจาะ HIV</t>
  </si>
  <si>
    <t>[ 621095400032 ]</t>
  </si>
  <si>
    <t>12/17/2561</t>
  </si>
  <si>
    <t>[ 5340100029751 ]</t>
  </si>
  <si>
    <t>แสง สายแวว</t>
  </si>
  <si>
    <t>43 ถ.วาริน - กันทรลักษ์</t>
  </si>
  <si>
    <t>[ 621144300039 ]</t>
  </si>
  <si>
    <t>[ 3340701231043 ]</t>
  </si>
  <si>
    <t>น้อย แก้วรักษา</t>
  </si>
  <si>
    <t>ทุ่งเทิง</t>
  </si>
  <si>
    <t>0642284280, 0991503585</t>
  </si>
  <si>
    <t>[ 621144300003 ]</t>
  </si>
  <si>
    <t>[ 3340700181280 ]</t>
  </si>
  <si>
    <t>ถวิล นามธรรม</t>
  </si>
  <si>
    <t>-</t>
  </si>
  <si>
    <t>[ 621144300024 ]</t>
  </si>
  <si>
    <t>[ 1340700454964 ]</t>
  </si>
  <si>
    <t>ไม่ระบุ (ชาย)</t>
  </si>
  <si>
    <t>เฉลิมเกียรติ, พภ. ลาพ้น</t>
  </si>
  <si>
    <t>นาห่อม</t>
  </si>
  <si>
    <t>[ 622403200003 ]</t>
  </si>
  <si>
    <t>โรงพยาบาลนาตาล</t>
  </si>
  <si>
    <t>[ 3340500475662 ]</t>
  </si>
  <si>
    <t>มงคลศรี เหล่าสิงห์</t>
  </si>
  <si>
    <t>[ 621095800010 ]</t>
  </si>
  <si>
    <t>[ 3342100132981 ]</t>
  </si>
  <si>
    <t>ไพทูรย์ สิงห์มุ้ย</t>
  </si>
  <si>
    <t>สองคอน</t>
  </si>
  <si>
    <t>[ 621066900129 ]</t>
  </si>
  <si>
    <t>[ 5340700050904 ]</t>
  </si>
  <si>
    <t>สมร บัวใหญ่</t>
  </si>
  <si>
    <t>[ 621095400034 ]</t>
  </si>
  <si>
    <t>12/20/2561</t>
  </si>
  <si>
    <t>[ 3341500710271 ]</t>
  </si>
  <si>
    <t>บุญมา พุทธาเกิด</t>
  </si>
  <si>
    <t>[ 621144300041 ]</t>
  </si>
  <si>
    <t>12/18/2561</t>
  </si>
  <si>
    <t>[ 3340701194628 ]</t>
  </si>
  <si>
    <t>ลำปาง กันตา</t>
  </si>
  <si>
    <t>[ 621144300042 ]</t>
  </si>
  <si>
    <t>[ 3340701095379 ]</t>
  </si>
  <si>
    <t>สมบัติ คำสวัสดิ์</t>
  </si>
  <si>
    <t>[ 621096200007 ]</t>
  </si>
  <si>
    <t>[ 3340701295602 ]</t>
  </si>
  <si>
    <t>เสถียร แก้วเนตร</t>
  </si>
  <si>
    <t>นาเกษม</t>
  </si>
  <si>
    <t>ไม่ทราบสาเหตุ(เสียชีวิตที่บ้าน)</t>
  </si>
  <si>
    <t>[ 621095600005 ]</t>
  </si>
  <si>
    <t>[ 3341900758743 ]</t>
  </si>
  <si>
    <t>สุขขี แก้วศรี</t>
  </si>
  <si>
    <t>30 บ้านระเว</t>
  </si>
  <si>
    <t>[ 621095100005 ]</t>
  </si>
  <si>
    <t>[ 3341100070143 ]</t>
  </si>
  <si>
    <t>สมศรี โกมลศรี</t>
  </si>
  <si>
    <t>นาสะไม</t>
  </si>
  <si>
    <t>[ 621066900067 ]</t>
  </si>
  <si>
    <t>[ 4489900001787 ]</t>
  </si>
  <si>
    <t>พวน ศรีสุพรรณ</t>
  </si>
  <si>
    <t>[ 621144300008 ]</t>
  </si>
  <si>
    <t>[ 3340700725948 ]</t>
  </si>
  <si>
    <t>สุวิมน ทองมาก</t>
  </si>
  <si>
    <t>223/1</t>
  </si>
  <si>
    <t>[ 621094900003 ]</t>
  </si>
  <si>
    <t>10/14/2561</t>
  </si>
  <si>
    <t>โรงพยาบาลน้ำยืน</t>
  </si>
  <si>
    <t>[ 3340701304245 ]</t>
  </si>
  <si>
    <t>ไสว สินอยู่</t>
  </si>
  <si>
    <t>สีวิเชียร</t>
  </si>
  <si>
    <t>[ 621094900004 ]</t>
  </si>
  <si>
    <t>[ 3340900379334 ]</t>
  </si>
  <si>
    <t>จันทร์ เกษก้าน</t>
  </si>
  <si>
    <t>ยางใหญ่</t>
  </si>
  <si>
    <t>[ 622796700004 ]</t>
  </si>
  <si>
    <t>[ 1341500135645 ]</t>
  </si>
  <si>
    <t>อรวรรณ คำเชิด</t>
  </si>
  <si>
    <t>[ 622198400019 ]</t>
  </si>
  <si>
    <t>[ 3340400251665 ]</t>
  </si>
  <si>
    <t>ปิ่น พิมพ์พวง</t>
  </si>
  <si>
    <t>บ้านไทย</t>
  </si>
  <si>
    <t>[ 621095700001 ]</t>
  </si>
  <si>
    <t>[ 1770200088957 ]</t>
  </si>
  <si>
    <t>นุชจรี เทียนแก้ว</t>
  </si>
  <si>
    <t>จิกเทิง</t>
  </si>
  <si>
    <t>[ 621066900145 ]</t>
  </si>
  <si>
    <t>[ 1340900159630 ]</t>
  </si>
  <si>
    <t>ชัยณรงค์ สิงห์สวัสดิ์</t>
  </si>
  <si>
    <t>ตาเกา</t>
  </si>
  <si>
    <t>[ 621094600001 ]</t>
  </si>
  <si>
    <t>[ 5340400056354 ]</t>
  </si>
  <si>
    <t>มรกต วรรณสุทธะ</t>
  </si>
  <si>
    <t>[ 621094500001 ]</t>
  </si>
  <si>
    <t>[ 5340300029495 ]</t>
  </si>
  <si>
    <t>สมถิ่น จันทรชารี</t>
  </si>
  <si>
    <t>นาโพธิ์กลาง</t>
  </si>
  <si>
    <t>[ 622198400001 ]</t>
  </si>
  <si>
    <t>[ 1340900140564 ]</t>
  </si>
  <si>
    <t>ทองดี ปัดนา</t>
  </si>
  <si>
    <t>พังเคน</t>
  </si>
  <si>
    <t>[ 622198400003 ]</t>
  </si>
  <si>
    <t>[ 3340100653725 ]</t>
  </si>
  <si>
    <t>อาทิตย์ บังศรี</t>
  </si>
  <si>
    <t>หนองบ่อ</t>
  </si>
  <si>
    <t>[ 621066900005 ]</t>
  </si>
  <si>
    <t>[ 3340101284430 ]</t>
  </si>
  <si>
    <t>บุญชู จารุมี</t>
  </si>
  <si>
    <t>[ 621066900154 ]</t>
  </si>
  <si>
    <t>12/19/2561</t>
  </si>
  <si>
    <t>[ 3340100584235 ]</t>
  </si>
  <si>
    <t>หนูผาด บุญประกอบ</t>
  </si>
  <si>
    <t>[ 622198400005 ]</t>
  </si>
  <si>
    <t>[ 3340100377540 ]</t>
  </si>
  <si>
    <t>วสัน สายแวว</t>
  </si>
  <si>
    <t>37/1</t>
  </si>
  <si>
    <t>[ 621095000009 ]</t>
  </si>
  <si>
    <t>[ 1341001257494 ]</t>
  </si>
  <si>
    <t>เจนจิรา ไชยนาท</t>
  </si>
  <si>
    <t>094-0625019</t>
  </si>
  <si>
    <t>[ 622403200002 ]</t>
  </si>
  <si>
    <t>[ 3340500680487 ]</t>
  </si>
  <si>
    <t>ประศาสตร์ ทองแสน</t>
  </si>
  <si>
    <t>กองโพน</t>
  </si>
  <si>
    <t>[ 621095100024 ]</t>
  </si>
  <si>
    <t>[ 3341100678923 ]</t>
  </si>
  <si>
    <t>ไสว ภูมิสิงห์</t>
  </si>
  <si>
    <t>ห้วยฝ้ายพัฒนา</t>
  </si>
  <si>
    <t>[ 621095000007 ]</t>
  </si>
  <si>
    <t>[ 3341000474919 ]</t>
  </si>
  <si>
    <t>วันชัย กระก่ำ</t>
  </si>
  <si>
    <t>นาโพธิ์</t>
  </si>
  <si>
    <t>[ 621066900022 ]</t>
  </si>
  <si>
    <t>[ 1100700545716 ]</t>
  </si>
  <si>
    <t>ทวีพร บุญทอง</t>
  </si>
  <si>
    <t>088-5906309</t>
  </si>
  <si>
    <t>[ 621096100005 ]</t>
  </si>
  <si>
    <t>[ 3330900778298 ]</t>
  </si>
  <si>
    <t>สอน แก้วคำ</t>
  </si>
  <si>
    <t>โนนก่อ</t>
  </si>
  <si>
    <t>ญาติขอไป</t>
  </si>
  <si>
    <t>[ 621095600024 ]</t>
  </si>
  <si>
    <t>[ 3341900053910 ]</t>
  </si>
  <si>
    <t>ธงทอง สีชนะ</t>
  </si>
  <si>
    <t>205 บ.คันลึม</t>
  </si>
  <si>
    <t>ทรายมูล</t>
  </si>
  <si>
    <t>061-9022570</t>
  </si>
  <si>
    <t>[ 622198400050 ]</t>
  </si>
  <si>
    <t>12/25/2561</t>
  </si>
  <si>
    <t>[ 3350700135059 ]</t>
  </si>
  <si>
    <t>ลา บัวภา</t>
  </si>
  <si>
    <t>ธาตุน้อย</t>
  </si>
  <si>
    <t>[ 621066900110 ]</t>
  </si>
  <si>
    <t>[ 3349900390115 ]</t>
  </si>
  <si>
    <t>สุนทร ทุมมัย</t>
  </si>
  <si>
    <t>601 ถ.สรรพสิทธิ์</t>
  </si>
  <si>
    <t>[ 621066900030 ]</t>
  </si>
  <si>
    <t>[ 3341500005390 ]</t>
  </si>
  <si>
    <t>สาย สุพล</t>
  </si>
  <si>
    <t>ยังไม่ได้ส่ง c/s TB</t>
  </si>
  <si>
    <t>[ 621095000003 ]</t>
  </si>
  <si>
    <t>[ 3341000124411 ]</t>
  </si>
  <si>
    <t>เลา บัวคำ</t>
  </si>
  <si>
    <t>[ 622198400052 ]</t>
  </si>
  <si>
    <t>[ 3340100599909 ]</t>
  </si>
  <si>
    <t>อิ่ม เกื้อกูล</t>
  </si>
  <si>
    <t>[ 621095400012 ]</t>
  </si>
  <si>
    <t>[ 5341590033599 ]</t>
  </si>
  <si>
    <t>ถวิล ชาชุมพร</t>
  </si>
  <si>
    <t>ห้วยขะยูง</t>
  </si>
  <si>
    <t>[ 621095000010 ]</t>
  </si>
  <si>
    <t>[ 5341000001286 ]</t>
  </si>
  <si>
    <t>เดือน สุทธิสา</t>
  </si>
  <si>
    <t>โนนค้อ</t>
  </si>
  <si>
    <t>084-2614435</t>
  </si>
  <si>
    <t>[ 621144300005 ]</t>
  </si>
  <si>
    <t>[ 3340800131187 ]</t>
  </si>
  <si>
    <t>ปาน สายสมุทร</t>
  </si>
  <si>
    <t>โนนสวรรค์</t>
  </si>
  <si>
    <t>[ 621094600003 ]</t>
  </si>
  <si>
    <t>[ 3340400298726 ]</t>
  </si>
  <si>
    <t>ถ่ำ เสนศรี</t>
  </si>
  <si>
    <t>11/21/2561</t>
  </si>
  <si>
    <t>[ 621095100019 ]</t>
  </si>
  <si>
    <t>[ 3341100929632 ]</t>
  </si>
  <si>
    <t>สมศรี เครื่องจันทร์</t>
  </si>
  <si>
    <t>[ 621094400013 ]</t>
  </si>
  <si>
    <t>[ 5341100044653 ]</t>
  </si>
  <si>
    <t>บุญมี เพ็ญทา</t>
  </si>
  <si>
    <t>[ 621066900086 ]</t>
  </si>
  <si>
    <t>[ 2349900019737 ]</t>
  </si>
  <si>
    <t>ทองจันทร์ มุสะกะ</t>
  </si>
  <si>
    <t>51 ซ.บูรพานอก 2/1 ถ.บูรพานอก</t>
  </si>
  <si>
    <t>[ 621066900088 ]</t>
  </si>
  <si>
    <t>[ 3350400063354 ]</t>
  </si>
  <si>
    <t>สุริยนต์ พันหาร</t>
  </si>
  <si>
    <t>ทุ่งมน</t>
  </si>
  <si>
    <t>ส่งเสมหะ วันนัด 28/12/2561</t>
  </si>
  <si>
    <t>[ 621144300014 ]</t>
  </si>
  <si>
    <t>[ 3340900545676 ]</t>
  </si>
  <si>
    <t>ยศ ปะติ</t>
  </si>
  <si>
    <t>0935676465, 0930600974</t>
  </si>
  <si>
    <t>โรงพยาบาลน้ำขุ่น</t>
  </si>
  <si>
    <t>[ 621095300007 ]</t>
  </si>
  <si>
    <t>โรงพยาบาลม่วงสามสิบ</t>
  </si>
  <si>
    <t>[ 3341400287784 ]</t>
  </si>
  <si>
    <t>เฉลิมพร พลสมัคร</t>
  </si>
  <si>
    <t>หนองเมือง</t>
  </si>
  <si>
    <t>[ 622403200004 ]</t>
  </si>
  <si>
    <t>[ 3340500709566 ]</t>
  </si>
  <si>
    <t>จันทรศิลป์ แก้วมีศรี</t>
  </si>
  <si>
    <t>[ 621066900117 ]</t>
  </si>
  <si>
    <t>[ 3160600044231 ]</t>
  </si>
  <si>
    <t>วรรณา จิตแก้ว</t>
  </si>
  <si>
    <t>[ 621066900040 ]</t>
  </si>
  <si>
    <t>[ 3340400368627 ]</t>
  </si>
  <si>
    <t>บัวทอง บุญอุ้ม</t>
  </si>
  <si>
    <t>[ 621144300017 ]</t>
  </si>
  <si>
    <t>[ 2340700003715 ]</t>
  </si>
  <si>
    <t>บัญชา มุธระพัฒ</t>
  </si>
  <si>
    <t>[ 621095400014 ]</t>
  </si>
  <si>
    <t>[ 3341501551185 ]</t>
  </si>
  <si>
    <t>เชาวฤทธิ์ ยิ่งยศ</t>
  </si>
  <si>
    <t>คำน้ำแซบ</t>
  </si>
  <si>
    <t>[ 621095100006 ]</t>
  </si>
  <si>
    <t>[ 3340200302061 ]</t>
  </si>
  <si>
    <t>หนูสิน ผาคำ</t>
  </si>
  <si>
    <t>นาคำ</t>
  </si>
  <si>
    <t>[ 621066900045 ]</t>
  </si>
  <si>
    <t>[ 3349900725265 ]</t>
  </si>
  <si>
    <t>ทนงศักดิ์ พุทธเทศ</t>
  </si>
  <si>
    <t>74 ถ.สุริยาตร์</t>
  </si>
  <si>
    <t>[ 621066900052 ]</t>
  </si>
  <si>
    <t>[ 3450100974032 ]</t>
  </si>
  <si>
    <t>[ 621066900121 ]</t>
  </si>
  <si>
    <t>[ 3341400265560 ]</t>
  </si>
  <si>
    <t>วีระ พร้อมโกมล</t>
  </si>
  <si>
    <t>[ 621095900003 ]</t>
  </si>
  <si>
    <t>[ 3341501234937 ]</t>
  </si>
  <si>
    <t>สมพงษ์ ขันตี</t>
  </si>
  <si>
    <t>163/1</t>
  </si>
  <si>
    <t>บอน</t>
  </si>
  <si>
    <t>[ 621066900103 ]</t>
  </si>
  <si>
    <t>11/16/2561</t>
  </si>
  <si>
    <t>[ 3341100926749 ]</t>
  </si>
  <si>
    <t>บัว สุดสี</t>
  </si>
  <si>
    <t>ยังไม่ได้เจาะHIV</t>
  </si>
  <si>
    <t>[ 621094700004 ]</t>
  </si>
  <si>
    <t>[ 3350600126619 ]</t>
  </si>
  <si>
    <t>มัทนา สยามล</t>
  </si>
  <si>
    <t>เจียด</t>
  </si>
  <si>
    <t>[ 621066900058 ]</t>
  </si>
  <si>
    <t>[ 1349900308358 ]</t>
  </si>
  <si>
    <t>ชวลิต คำพันธ์</t>
  </si>
  <si>
    <t>27/4 ถ.พโลรังฤทธิ์</t>
  </si>
  <si>
    <t>[ 621144300022 ]</t>
  </si>
  <si>
    <t>[ 4340700006214 ]</t>
  </si>
  <si>
    <t>จรอน วงษ์สิงห์</t>
  </si>
  <si>
    <t>นากระแซง</t>
  </si>
  <si>
    <t>092-1671628, 0947187052</t>
  </si>
  <si>
    <t>[ 621095600004 ]</t>
  </si>
  <si>
    <t>[ 3341900709424 ]</t>
  </si>
  <si>
    <t>เกรียงไกร วงค์สุนา</t>
  </si>
  <si>
    <t>61 บ้านคอนสาย</t>
  </si>
  <si>
    <t>[ 621144300033 ]</t>
  </si>
  <si>
    <t>[ 1340700254124 ]</t>
  </si>
  <si>
    <t>เฉลิม จันทร์เลื่อน</t>
  </si>
  <si>
    <t>[ 622796700002 ]</t>
  </si>
  <si>
    <t>[ 3341501590083 ]</t>
  </si>
  <si>
    <t>สุเขตร ทองบุญ</t>
  </si>
  <si>
    <t>ท่าช้าง</t>
  </si>
  <si>
    <t>[ 621094500007 ]</t>
  </si>
  <si>
    <t>[ 3341900889911 ]</t>
  </si>
  <si>
    <t>บัวไข หวังผล</t>
  </si>
  <si>
    <t>[ 621066900125 ]</t>
  </si>
  <si>
    <t>[ 3341100537041 ]</t>
  </si>
  <si>
    <t>รัดดา สุวรรณกูฏ</t>
  </si>
  <si>
    <t>เป้า</t>
  </si>
  <si>
    <t>[ 621066900108 ]</t>
  </si>
  <si>
    <t>[ 3349900430621 ]</t>
  </si>
  <si>
    <t>สมจิต สาระสิทธิ์</t>
  </si>
  <si>
    <t>7 ซ.พโลรังฤทธิ์ 4 ถ.พโลรังฤทธิ์</t>
  </si>
  <si>
    <t>[ 621066900128 ]</t>
  </si>
  <si>
    <t>[ 3341100837754 ]</t>
  </si>
  <si>
    <t>เพ็ญศรี สุดตา</t>
  </si>
  <si>
    <t>เกษม</t>
  </si>
  <si>
    <t>[ 621095200003 ]</t>
  </si>
  <si>
    <t>[ 3341200290251 ]</t>
  </si>
  <si>
    <t>สอน พิกุล</t>
  </si>
  <si>
    <t>46 บ้านศรีเชียงใหม่</t>
  </si>
  <si>
    <t>[ 621095400029 ]</t>
  </si>
  <si>
    <t>[ 3341900665133 ]</t>
  </si>
  <si>
    <t>อภินันท์ บารมีชัยชนะ</t>
  </si>
  <si>
    <t>[ 621144300011 ]</t>
  </si>
  <si>
    <t>[ 5340790020830 ]</t>
  </si>
  <si>
    <t>ทองพูล สอนสา</t>
  </si>
  <si>
    <t>กุดประทาย</t>
  </si>
  <si>
    <t>0994750380, 0942637560</t>
  </si>
  <si>
    <t>[ 622403200006 ]</t>
  </si>
  <si>
    <t>[ 1319800021456 ]</t>
  </si>
  <si>
    <t>เพราพินิจ อินทะเสน</t>
  </si>
  <si>
    <t>[ 621094900010 ]</t>
  </si>
  <si>
    <t>11/17/2561</t>
  </si>
  <si>
    <t>[ 3340900350395 ]</t>
  </si>
  <si>
    <t>เล ทรวงไชย</t>
  </si>
  <si>
    <t>บุเปือย</t>
  </si>
  <si>
    <t>[ 621095300003 ]</t>
  </si>
  <si>
    <t>[ 3340100872648 ]</t>
  </si>
  <si>
    <t>วินัย พันธุลี</t>
  </si>
  <si>
    <t>[ 622403200007 ]</t>
  </si>
  <si>
    <t>[ 3340500469719 ]</t>
  </si>
  <si>
    <t>อนงค์ศักดิ์ ชาดา</t>
  </si>
  <si>
    <t>[ 621095000011 ]</t>
  </si>
  <si>
    <t>[ 3341000597484 ]</t>
  </si>
  <si>
    <t>เทียม ชาวดอน</t>
  </si>
  <si>
    <t>[ 621095400021 ]</t>
  </si>
  <si>
    <t>[ 5341500006015 ]</t>
  </si>
  <si>
    <t>บุบผา วงศ์ขัน</t>
  </si>
  <si>
    <t>คูเมือง</t>
  </si>
  <si>
    <t>[ 621096200003 ]</t>
  </si>
  <si>
    <t>[ 3340701303907 ]</t>
  </si>
  <si>
    <t>บุญ วิชลิน</t>
  </si>
  <si>
    <t>[ 621095100012 ]</t>
  </si>
  <si>
    <t>[ 3341100924631 ]</t>
  </si>
  <si>
    <t>บัวทอง คุณารักษ์</t>
  </si>
  <si>
    <t>นาพิน</t>
  </si>
  <si>
    <t>[ 621094600006 ]</t>
  </si>
  <si>
    <t>[ 3340400413550 ]</t>
  </si>
  <si>
    <t>สำราญ สืบสิงห์</t>
  </si>
  <si>
    <t>[ 621095600007 ]</t>
  </si>
  <si>
    <t>[ 3341900292655 ]</t>
  </si>
  <si>
    <t>ละองดาว ขีดโนนโจด</t>
  </si>
  <si>
    <t>255 บ้านหัวดอน</t>
  </si>
  <si>
    <t>[ 621066900061 ]</t>
  </si>
  <si>
    <t>[ 3341501420781 ]</t>
  </si>
  <si>
    <t>ปรีชา สมดี</t>
  </si>
  <si>
    <t>[ 621094800002 ]</t>
  </si>
  <si>
    <t>[ 1340800139858 ]</t>
  </si>
  <si>
    <t>วัชรพงษ์ ดวงมะณีย์</t>
  </si>
  <si>
    <t>[ 621095800009 ]</t>
  </si>
  <si>
    <t>[ 3342100221584 ]</t>
  </si>
  <si>
    <t>สุนิตา ธรรมเที่ยง</t>
  </si>
  <si>
    <t>[ 621095800012 ]</t>
  </si>
  <si>
    <t>[ 3342100192428 ]</t>
  </si>
  <si>
    <t>แก้ว คงทน</t>
  </si>
  <si>
    <t>[ 621066900070 ]</t>
  </si>
  <si>
    <t>[ 3340701206278 ]</t>
  </si>
  <si>
    <t>อื่นๆ</t>
  </si>
  <si>
    <t>[ 621096200005 ]</t>
  </si>
  <si>
    <t>[ 3340701297516 ]</t>
  </si>
  <si>
    <t>วันทอง หัตถวงค์</t>
  </si>
  <si>
    <t>[ 621094600008 ]</t>
  </si>
  <si>
    <t>[ 3302100709820 ]</t>
  </si>
  <si>
    <t>อำนาจ ชื่นโคกกรวด</t>
  </si>
  <si>
    <t>ชีทวน</t>
  </si>
  <si>
    <t>[ 621066900063 ]</t>
  </si>
  <si>
    <t>[ 3349900354283 ]</t>
  </si>
  <si>
    <t>ปรีชา ศรีสมุทร</t>
  </si>
  <si>
    <t>[ 621094900007 ]</t>
  </si>
  <si>
    <t>[ 3340701189012 ]</t>
  </si>
  <si>
    <t>เกษมณี ผกากลิ่น</t>
  </si>
  <si>
    <t>เก่าขาม</t>
  </si>
  <si>
    <t>[ 621094700008 ]</t>
  </si>
  <si>
    <t>[ 3340500323579 ]</t>
  </si>
  <si>
    <t>สมัย สมตัว</t>
  </si>
  <si>
    <t>[ 621066900144 ]</t>
  </si>
  <si>
    <t>[ 3341901447491 ]</t>
  </si>
  <si>
    <t>คเณค์ คำศรี</t>
  </si>
  <si>
    <t>196/1</t>
  </si>
  <si>
    <t>[ 621095400031 ]</t>
  </si>
  <si>
    <t>[ 3341500156975 ]</t>
  </si>
  <si>
    <t>บุญมี พุทธขาว</t>
  </si>
  <si>
    <t>บุ่งไหม</t>
  </si>
  <si>
    <t>[ 621096100002 ]</t>
  </si>
  <si>
    <t>[ 3341901016554 ]</t>
  </si>
  <si>
    <t>จอม วงศ์คูณ</t>
  </si>
  <si>
    <t>นิคมลำโดมน้อย</t>
  </si>
  <si>
    <t>[ 621144300012 ]</t>
  </si>
  <si>
    <t>[ 1341500121661 ]</t>
  </si>
  <si>
    <t>อนุชิต จำปารัตน์</t>
  </si>
  <si>
    <t>ป่าโมง</t>
  </si>
  <si>
    <t>0852052131, 0946255728</t>
  </si>
  <si>
    <t>[ 621096200006 ]</t>
  </si>
  <si>
    <t>11/30/2561</t>
  </si>
  <si>
    <t>[ 2340700018151 ]</t>
  </si>
  <si>
    <t>แพงศรี เบ้าทอง</t>
  </si>
  <si>
    <t>กุดเรือ</t>
  </si>
  <si>
    <t>[ 621095300005 ]</t>
  </si>
  <si>
    <t>[ 3341400123293 ]</t>
  </si>
  <si>
    <t>สุรเดช สินสุข</t>
  </si>
  <si>
    <t>เหล่าบก</t>
  </si>
  <si>
    <t>[ 622797600002 ]</t>
  </si>
  <si>
    <t>โรงพยาบาลเหล่าเสือโก้ก</t>
  </si>
  <si>
    <t>[ 3340100704788 ]</t>
  </si>
  <si>
    <t>พร ประทีปทอง</t>
  </si>
  <si>
    <t>หนองบก</t>
  </si>
  <si>
    <t>[ 621144300037 ]</t>
  </si>
  <si>
    <t>[ 3340701528135 ]</t>
  </si>
  <si>
    <t>ตู๋ ต้นเกษ</t>
  </si>
  <si>
    <t>0805152781, 0854904435</t>
  </si>
  <si>
    <t>[ 621095300010 ]</t>
  </si>
  <si>
    <t>12/21/2561</t>
  </si>
  <si>
    <t>[ 3341400430595 ]</t>
  </si>
  <si>
    <t>บัวสอน บุตรสีพันธ์</t>
  </si>
  <si>
    <t>โพนแพง</t>
  </si>
  <si>
    <t>[ 621094900009 ]</t>
  </si>
  <si>
    <t>[ 1340900186017 ]</t>
  </si>
  <si>
    <t>อรทัย สายสวัสดิ์</t>
  </si>
  <si>
    <t>โซง</t>
  </si>
  <si>
    <t>[ 621066900157 ]</t>
  </si>
  <si>
    <t>[ 3349900435925 ]</t>
  </si>
  <si>
    <t>ฐปนา พูลลาภ</t>
  </si>
  <si>
    <t>64 ถ.ชลประทาน-ท่าบ่อ</t>
  </si>
  <si>
    <t>[ 621095900011 ]</t>
  </si>
  <si>
    <t>[ 3340701381843 ]</t>
  </si>
  <si>
    <t>พงษ์ศูล พิมพาวัด</t>
  </si>
  <si>
    <t>ค้อน้อย</t>
  </si>
  <si>
    <t>[ 621094500005 ]</t>
  </si>
  <si>
    <t>[ 3340300188295 ]</t>
  </si>
  <si>
    <t>อารมณ์ ตันปิรักษ์</t>
  </si>
  <si>
    <t>[ 621066900104 ]</t>
  </si>
  <si>
    <t>[ 1490500107534 ]</t>
  </si>
  <si>
    <t>ธนิกา อุปัญญ์</t>
  </si>
  <si>
    <t>คำชะอี</t>
  </si>
  <si>
    <t>มุกดาหาร</t>
  </si>
  <si>
    <t>[ 622797600006 ]</t>
  </si>
  <si>
    <t>12/27/2561</t>
  </si>
  <si>
    <t>[ 3340101260778 ]</t>
  </si>
  <si>
    <t>ณํฐพล กลิ่นแก้ว</t>
  </si>
  <si>
    <t>โพนเมือง</t>
  </si>
  <si>
    <t>[ 621066900002 ]</t>
  </si>
  <si>
    <t>[ 3349900475676 ]</t>
  </si>
  <si>
    <t>สุรชัย ร่วมรักษ์</t>
  </si>
  <si>
    <t>ห้างโลตัส</t>
  </si>
  <si>
    <t>[ 622403200001 ]</t>
  </si>
  <si>
    <t>[ 2340500022104 ]</t>
  </si>
  <si>
    <t>ทองสุข เหล่าสิงห์</t>
  </si>
  <si>
    <t>[ 621066900107 ]</t>
  </si>
  <si>
    <t>[ 3340100515489 ]</t>
  </si>
  <si>
    <t>กิตติ สินเลิศ</t>
  </si>
  <si>
    <t>[ 621066900010 ]</t>
  </si>
  <si>
    <t>[ 1340300075532 ]</t>
  </si>
  <si>
    <t>อติมนต์ แปลงศรี</t>
  </si>
  <si>
    <t>ห้วยยาง</t>
  </si>
  <si>
    <t>ส่ง เสมหะ วันนัด 15/11/2561</t>
  </si>
  <si>
    <t>[ 621066900013 ]</t>
  </si>
  <si>
    <t>[ 4340400001756 ]</t>
  </si>
  <si>
    <t>เม็ดบัว มิ่งขวัญ</t>
  </si>
  <si>
    <t>14/1 ซ.อุบล-ตระการ 9 ถ.อุบล-ตระการ</t>
  </si>
  <si>
    <t>[ 621095100014 ]</t>
  </si>
  <si>
    <t>[ 3340701435650 ]</t>
  </si>
  <si>
    <t>คันนา ถาดา</t>
  </si>
  <si>
    <t>โคกจาน</t>
  </si>
  <si>
    <t>[ 621095600015 ]</t>
  </si>
  <si>
    <t>[ 3341901423524 ]</t>
  </si>
  <si>
    <t>กรม ทาตะวงศ์</t>
  </si>
  <si>
    <t>37 บ.โนนสุบัน</t>
  </si>
  <si>
    <t>โนนกาหลง</t>
  </si>
  <si>
    <t>062-0516384</t>
  </si>
  <si>
    <t>[ 621095600016 ]</t>
  </si>
  <si>
    <t>[ 5342600000257 ]</t>
  </si>
  <si>
    <t>วันดี แก้วคำชาติ</t>
  </si>
  <si>
    <t>84 บ้านคำเม็ก</t>
  </si>
  <si>
    <t>กุดชมภู</t>
  </si>
  <si>
    <t>[ 621094700011 ]</t>
  </si>
  <si>
    <t>[ 3490300186780 ]</t>
  </si>
  <si>
    <t>ทวี พูลเพ็ง</t>
  </si>
  <si>
    <t>หนองสิม</t>
  </si>
  <si>
    <t>[ 622403200005 ]</t>
  </si>
  <si>
    <t>[ 1340500110749 ]</t>
  </si>
  <si>
    <t>นิตยา ชูญาติ</t>
  </si>
  <si>
    <t>[ 621095400006 ]</t>
  </si>
  <si>
    <t>[ 1341500247851 ]</t>
  </si>
  <si>
    <t>ธรรมนูญ สายพร</t>
  </si>
  <si>
    <t>ธาตุ</t>
  </si>
  <si>
    <t>[ 621094600018 ]</t>
  </si>
  <si>
    <t>[ 3340400512477 ]</t>
  </si>
  <si>
    <t>นิตยา ต้องสู้</t>
  </si>
  <si>
    <t>[ 621094800006 ]</t>
  </si>
  <si>
    <t>[ 3340800088613 ]</t>
  </si>
  <si>
    <t>สมหมาย บุญล้อม</t>
  </si>
  <si>
    <t>พรสวรรค์</t>
  </si>
  <si>
    <t>เสียชีวิตและมี DM ร่วม</t>
  </si>
  <si>
    <t>หนองไฮ</t>
  </si>
  <si>
    <t>[ 621095600026 ]</t>
  </si>
  <si>
    <t>12/31/2561</t>
  </si>
  <si>
    <t>[ 3341900557161 ]</t>
  </si>
  <si>
    <t>ชัยศรี ทองสวัสดิ์</t>
  </si>
  <si>
    <t>[ 621094800008 ]</t>
  </si>
  <si>
    <t>[ 5341990024023 ]</t>
  </si>
  <si>
    <t>บังอร ประสานพิมพ์</t>
  </si>
  <si>
    <t>[ 621144300025 ]</t>
  </si>
  <si>
    <t>[ 2341001054567 ]</t>
  </si>
  <si>
    <t>สุริยา สาทำโล</t>
  </si>
  <si>
    <t>062-1215204, 063-1048649</t>
  </si>
  <si>
    <t>[ 621095300012 ]</t>
  </si>
  <si>
    <t>[ 3341400472271 ]</t>
  </si>
  <si>
    <t>ฉลอม จันทร์หาญ</t>
  </si>
  <si>
    <t>[ 621144300027 ]</t>
  </si>
  <si>
    <t>[ 3340700789199 ]</t>
  </si>
  <si>
    <t>ทา สาลี</t>
  </si>
  <si>
    <t>[ 621095300008 ]</t>
  </si>
  <si>
    <t>[ 1341400007297 ]</t>
  </si>
  <si>
    <t>สุรศักดิ์ กิ่งแสง</t>
  </si>
  <si>
    <t>ครู</t>
  </si>
  <si>
    <t>[ 621095700005 ]</t>
  </si>
  <si>
    <t>[ 3342000130536 ]</t>
  </si>
  <si>
    <t>ชัย พุดชา</t>
  </si>
  <si>
    <t>[ 621095300001 ]</t>
  </si>
  <si>
    <t>[ 3341400073806 ]</t>
  </si>
  <si>
    <t>คำใบ โสดานารถ</t>
  </si>
  <si>
    <t>[ 621094700003 ]</t>
  </si>
  <si>
    <t>[ 3490200225236 ]</t>
  </si>
  <si>
    <t>กอง บัวทอง</t>
  </si>
  <si>
    <t>หนองผือ</t>
  </si>
  <si>
    <t>087-4599951</t>
  </si>
  <si>
    <t>สูงอายุ</t>
  </si>
  <si>
    <t>เสียชีวิตจาก TB</t>
  </si>
  <si>
    <t>[ 621144300034 ]</t>
  </si>
  <si>
    <t>[ 3341700146922 ]</t>
  </si>
  <si>
    <t>พร ไตยมูล</t>
  </si>
  <si>
    <t>0873249797, 0944189006</t>
  </si>
  <si>
    <t>[ 621144300036 ]</t>
  </si>
  <si>
    <t>[ 3340700081099 ]</t>
  </si>
  <si>
    <t>ศรีสันต์ จอมหงษ์</t>
  </si>
  <si>
    <t>บัวงาม</t>
  </si>
  <si>
    <t>0637620287, 0831241401</t>
  </si>
  <si>
    <t>[ 621095800007 ]</t>
  </si>
  <si>
    <t>[ 3342100169051 ]</t>
  </si>
  <si>
    <t>เหลี๋ยม ทองแสน</t>
  </si>
  <si>
    <t>[ 622198400053 ]</t>
  </si>
  <si>
    <t>[ 1342000046628 ]</t>
  </si>
  <si>
    <t>เศกศึก บัวจูม</t>
  </si>
  <si>
    <t>[ 622198400017 ]</t>
  </si>
  <si>
    <t>[ 3340100304704 ]</t>
  </si>
  <si>
    <t>ปราณี ทองเหลือง</t>
  </si>
  <si>
    <t>[ 622198400035 ]</t>
  </si>
  <si>
    <t>[ 3340100296213 ]</t>
  </si>
  <si>
    <t>วิเชียร สมสุข</t>
  </si>
  <si>
    <t>[ 622796700006 ]</t>
  </si>
  <si>
    <t>[ 2342000018240 ]</t>
  </si>
  <si>
    <t>เดือนเพ็ญ แนนดี</t>
  </si>
  <si>
    <t>[ 621095900006 ]</t>
  </si>
  <si>
    <t>[ 3341500031366 ]</t>
  </si>
  <si>
    <t>ทองแดง แก้วคำบ้ง</t>
  </si>
  <si>
    <t>[ 622797600005 ]</t>
  </si>
  <si>
    <t>[ 3340101097818 ]</t>
  </si>
  <si>
    <t>บัวกัน บุญสู่</t>
  </si>
  <si>
    <t>แพงใหญ่</t>
  </si>
  <si>
    <t>[ 621095100003 ]</t>
  </si>
  <si>
    <t>[ 5341190018959 ]</t>
  </si>
  <si>
    <t>วิระศิลป์ จรลี</t>
  </si>
  <si>
    <t>สะพือ</t>
  </si>
  <si>
    <t>[ 621094500003 ]</t>
  </si>
  <si>
    <t>เผื่อ ช้างชัย</t>
  </si>
  <si>
    <t>บ.ใหม่สีสัมพันธ์ ป.ลาว</t>
  </si>
  <si>
    <t>[ 621066900053 ]</t>
  </si>
  <si>
    <t>[ 3340300266121 ]</t>
  </si>
  <si>
    <t>เหล่ง แก้วเขียว</t>
  </si>
  <si>
    <t>[ 621066900134 ]</t>
  </si>
  <si>
    <t>[ 3341100538781 ]</t>
  </si>
  <si>
    <t>คำตัน มะลิซึ้ง</t>
  </si>
  <si>
    <t>33 ซ.พโลชัย 9</t>
  </si>
  <si>
    <t>[ 621094600020 ]</t>
  </si>
  <si>
    <t>[ 3340400686815 ]</t>
  </si>
  <si>
    <t>นพดล งามพร้อม</t>
  </si>
  <si>
    <t>ท่าไห</t>
  </si>
  <si>
    <t>[ 621095100021 ]</t>
  </si>
  <si>
    <t>[ 5300100065412 ]</t>
  </si>
  <si>
    <t>[ 622198400045 ]</t>
  </si>
  <si>
    <t>[ 3340701743869 ]</t>
  </si>
  <si>
    <t>วราวุธ ผลานันธ์</t>
  </si>
  <si>
    <t>[ 621144300045 ]</t>
  </si>
  <si>
    <t>12/26/2561</t>
  </si>
  <si>
    <t>[ 3340700552148 ]</t>
  </si>
  <si>
    <t>ปัสสา คงสี</t>
  </si>
  <si>
    <t>คำครั่ง</t>
  </si>
  <si>
    <t>[ 621094400007 ]</t>
  </si>
  <si>
    <t>[ 3340200347014 ]</t>
  </si>
  <si>
    <t>เพ็ชรชัย ทองคำ</t>
  </si>
  <si>
    <t>สงยาง</t>
  </si>
  <si>
    <t>[ 621094500011 ]</t>
  </si>
  <si>
    <t>[ 3341000486399 ]</t>
  </si>
  <si>
    <t>สืบพงศ์ ลำพันธ์</t>
  </si>
  <si>
    <t>[ 621094700010 ]</t>
  </si>
  <si>
    <t>[ 3340500211339 ]</t>
  </si>
  <si>
    <t>กี แดงโสภา</t>
  </si>
  <si>
    <t>หัวนา</t>
  </si>
  <si>
    <t>[ 622198400021 ]</t>
  </si>
  <si>
    <t>[ 3340100038991 ]</t>
  </si>
  <si>
    <t>สมพงษ์ สนุกพันธ์</t>
  </si>
  <si>
    <t>[ 621095900009 ]</t>
  </si>
  <si>
    <t>[ 3341500607322 ]</t>
  </si>
  <si>
    <t>กัณหา ดาลุน</t>
  </si>
  <si>
    <t>โคกก่อง</t>
  </si>
  <si>
    <t>[ 621095800008 ]</t>
  </si>
  <si>
    <t>[ 3342100272367 ]</t>
  </si>
  <si>
    <t>สี คำสว่าง</t>
  </si>
  <si>
    <t>สารภี</t>
  </si>
  <si>
    <t>[ 621096200008 ]</t>
  </si>
  <si>
    <t>[ 3340701208815 ]</t>
  </si>
  <si>
    <t>ทองใบ แสงชัย</t>
  </si>
  <si>
    <t>[ 621095600023 ]</t>
  </si>
  <si>
    <t>[ 3341900566801 ]</t>
  </si>
  <si>
    <t>อ่อนสา ดรุณพันธ์</t>
  </si>
  <si>
    <t>25 บ.ดอนใหญ่</t>
  </si>
  <si>
    <t>085-4948550</t>
  </si>
  <si>
    <t>[ 621144300040 ]</t>
  </si>
  <si>
    <t>[ 3340701190541 ]</t>
  </si>
  <si>
    <t>นิพนธ์ มีศรี</t>
  </si>
  <si>
    <t>[ 621066900151 ]</t>
  </si>
  <si>
    <t>[ 3350800492333 ]</t>
  </si>
  <si>
    <t>สำเนียง พรมโยธา</t>
  </si>
  <si>
    <t>ไทยเจริญ</t>
  </si>
  <si>
    <t>[ 621094600013 ]</t>
  </si>
  <si>
    <t>[ 3340400581517 ]</t>
  </si>
  <si>
    <t>สมง่าย ฉลวยศรี</t>
  </si>
  <si>
    <t>[ 621094900013 ]</t>
  </si>
  <si>
    <t>[ 3340701531535 ]</t>
  </si>
  <si>
    <t>เสริม คำมนตรี</t>
  </si>
  <si>
    <t>ยาง</t>
  </si>
  <si>
    <t>[ 621095900001 ]</t>
  </si>
  <si>
    <t>[ 3341500519008 ]</t>
  </si>
  <si>
    <t>หม่อน อารีกุล</t>
  </si>
  <si>
    <t>เป็น pneumonia with CHF with AF</t>
  </si>
  <si>
    <t>[ 621066900160 ]</t>
  </si>
  <si>
    <t>[ 1370100007631 ]</t>
  </si>
  <si>
    <t>(พภ)พยุง ประสมสู่</t>
  </si>
  <si>
    <t>วัดป่าโมเนยยาราม</t>
  </si>
  <si>
    <t>กุดปลาดุก</t>
  </si>
  <si>
    <t>เมืองอำนาจเจริญ</t>
  </si>
  <si>
    <t>โรงพยาบาลอำนาจเจริญ</t>
  </si>
  <si>
    <t>[ 621095900012 ]</t>
  </si>
  <si>
    <t>[ 1101400169710 ]</t>
  </si>
  <si>
    <t>กิติยาพร จุฑากฤษฎา</t>
  </si>
  <si>
    <t>ข้าราชการ</t>
  </si>
  <si>
    <t>[ 622198400022 ]</t>
  </si>
  <si>
    <t>[ 3349900334134 ]</t>
  </si>
  <si>
    <t>แก้ว เจริญตลอดกาล</t>
  </si>
  <si>
    <t>[ 621066900080 ]</t>
  </si>
  <si>
    <t>[ 3340900423244 ]</t>
  </si>
  <si>
    <t>แท่น ทะนา</t>
  </si>
  <si>
    <t>[ 622198400049 ]</t>
  </si>
  <si>
    <t>[ 5340190015924 ]</t>
  </si>
  <si>
    <t>เพียร สุภี</t>
  </si>
  <si>
    <t>[ 621094400015 ]</t>
  </si>
  <si>
    <t>[ 3340200217935 ]</t>
  </si>
  <si>
    <t>จันทรา บุญธรรม</t>
  </si>
  <si>
    <t>[ 621096100009 ]</t>
  </si>
  <si>
    <t>[ 5341990004502 ]</t>
  </si>
  <si>
    <t>วิทยา งามนา</t>
  </si>
  <si>
    <t>คันไร่</t>
  </si>
  <si>
    <t>[ 622198400023 ]</t>
  </si>
  <si>
    <t>[ 3340400579822 ]</t>
  </si>
  <si>
    <t>ประพันธ์ ประสารทอง</t>
  </si>
  <si>
    <t>[ 621095100028 ]</t>
  </si>
  <si>
    <t>[ 3341100505468 ]</t>
  </si>
  <si>
    <t>สุพิศ คูณมี</t>
  </si>
  <si>
    <t>ตระการ</t>
  </si>
  <si>
    <t>[ 622797600001 ]</t>
  </si>
  <si>
    <t>[ 3340101097923 ]</t>
  </si>
  <si>
    <t>สมศักดิ์ ยืนยิ่ง</t>
  </si>
  <si>
    <t>[ 621095100023 ]</t>
  </si>
  <si>
    <t>[ 5341100026787 ]</t>
  </si>
  <si>
    <t>ทวีศักด์ ศรีธรรมมา</t>
  </si>
  <si>
    <t>ขุหลุ</t>
  </si>
  <si>
    <t>[ 621095100027 ]</t>
  </si>
  <si>
    <t>[ 3341100747186 ]</t>
  </si>
  <si>
    <t>บุญมี(พภ.) อั้งดา</t>
  </si>
  <si>
    <t>กุดยาลวน</t>
  </si>
  <si>
    <t>[ 621066900102 ]</t>
  </si>
  <si>
    <t>[ 3342100281366 ]</t>
  </si>
  <si>
    <t>สำราญ แก้วเนตร</t>
  </si>
  <si>
    <t>[ 621094600007 ]</t>
  </si>
  <si>
    <t>[ 3340400218340 ]</t>
  </si>
  <si>
    <t>วันชัย กำทอง</t>
  </si>
  <si>
    <t>[ 621095100029 ]</t>
  </si>
  <si>
    <t>[ 3341101005370 ]</t>
  </si>
  <si>
    <t>จำนงค์ รินชาลี</t>
  </si>
  <si>
    <t>[ 621066900105 ]</t>
  </si>
  <si>
    <t>[ 3340700978129 ]</t>
  </si>
  <si>
    <t>น้อย สิงห์สีทา</t>
  </si>
  <si>
    <t>[ 621095600018 ]</t>
  </si>
  <si>
    <t>[ 3341901108645 ]</t>
  </si>
  <si>
    <t>วิระศักดิ์ ศิริแก้ว</t>
  </si>
  <si>
    <t>7 บ.สุขสบาย</t>
  </si>
  <si>
    <t>082-7499910</t>
  </si>
  <si>
    <t>[ 621095600022 ]</t>
  </si>
  <si>
    <t>[ 3341900414467 ]</t>
  </si>
  <si>
    <t>พุทธา สิงห์ศิลา</t>
  </si>
  <si>
    <t>64 บ.คันไร่</t>
  </si>
  <si>
    <t>084-5995575</t>
  </si>
  <si>
    <t>[ 621095600025 ]</t>
  </si>
  <si>
    <t>[ 3341901031600 ]</t>
  </si>
  <si>
    <t>โทม ไชยโกฎิ</t>
  </si>
  <si>
    <t>190 บ.โพธิ์ศรีเหนือ</t>
  </si>
  <si>
    <t>โพธิ์ศรี</t>
  </si>
  <si>
    <t>087-9623879</t>
  </si>
  <si>
    <t>[ 621094800005 ]</t>
  </si>
  <si>
    <t>[ 3340800354810 ]</t>
  </si>
  <si>
    <t>สุมัง สระสิทธิ์</t>
  </si>
  <si>
    <t>บ้านตูม</t>
  </si>
  <si>
    <t>[ 621095000008 ]</t>
  </si>
  <si>
    <t>[ 5341000015732 ]</t>
  </si>
  <si>
    <t>สี นามวงค์</t>
  </si>
  <si>
    <t>[ 621095800016 ]</t>
  </si>
  <si>
    <t>[ 3190300034273 ]</t>
  </si>
  <si>
    <t>ไพรฑูรย์ มะธุชาติ</t>
  </si>
  <si>
    <t>[ 621095000013 ]</t>
  </si>
  <si>
    <t>[ 1341000065591 ]</t>
  </si>
  <si>
    <t>อุดร ทองดี</t>
  </si>
  <si>
    <t>084-2253755</t>
  </si>
  <si>
    <t>[ 621094600017 ]</t>
  </si>
  <si>
    <t>[ 1100401275849 ]</t>
  </si>
  <si>
    <t>พัชรพรรณ ใสแสง</t>
  </si>
  <si>
    <t>[ 621094600019 ]</t>
  </si>
  <si>
    <t>[ 3340400284890 ]</t>
  </si>
  <si>
    <t>บุญมี ศรทอง</t>
  </si>
  <si>
    <t>ผล real Time PCR=MTB Not detected รายงานแพทย์ให้ offยาTB</t>
  </si>
  <si>
    <t>[ 621094900001 ]</t>
  </si>
  <si>
    <t>[ 3340900287553 ]</t>
  </si>
  <si>
    <t>ประสิทธิ์ ปะวา</t>
  </si>
  <si>
    <t>โดมประดิษฐ์</t>
  </si>
  <si>
    <t>[ 621095000001 ]</t>
  </si>
  <si>
    <t>[ 0341089002189 ]</t>
  </si>
  <si>
    <t>บุญมี วงค์วิิจิตร</t>
  </si>
  <si>
    <t>065-7430655</t>
  </si>
  <si>
    <t>[ 621094400003 ]</t>
  </si>
  <si>
    <t>หาญ ทุมญา</t>
  </si>
  <si>
    <t>หนามแท่ง</t>
  </si>
  <si>
    <t>เสมหะเดือนที่ 2 Po+ 1+ plan ขยายยาอีก 1เดือน สิ้นสุดการรักษา 10/05/62</t>
  </si>
  <si>
    <t>[ 621094800001 ]</t>
  </si>
  <si>
    <t>[ 3340800200421 ]</t>
  </si>
  <si>
    <t>วิชัย กำเนิดสิงห์</t>
  </si>
  <si>
    <t>[ 622796800001 ]</t>
  </si>
  <si>
    <t>[ 3330400349771 ]</t>
  </si>
  <si>
    <t>เฉลิม หาญชัย</t>
  </si>
  <si>
    <t>443/1</t>
  </si>
  <si>
    <t>เวียงเหนือ</t>
  </si>
  <si>
    <t>กันทรลักษ์</t>
  </si>
  <si>
    <t>ศรีสะเกษ</t>
  </si>
  <si>
    <t>[ 621094400016 ]</t>
  </si>
  <si>
    <t>[ 3340200141459 ]</t>
  </si>
  <si>
    <t>ยงยุทธ ไชยสาร</t>
  </si>
  <si>
    <t>[ 621095000002 ]</t>
  </si>
  <si>
    <t>[ 1341000155248 ]</t>
  </si>
  <si>
    <t>สิทธิชัย สิงหาธรรม</t>
  </si>
  <si>
    <t>195/1</t>
  </si>
  <si>
    <t>[ 622198400008 ]</t>
  </si>
  <si>
    <t>[ 0219844809205 ]</t>
  </si>
  <si>
    <t>พัน แพนนาดี</t>
  </si>
  <si>
    <t>[ 622198400009 ]</t>
  </si>
  <si>
    <t>[ 3309901012157 ]</t>
  </si>
  <si>
    <t>ปิยะพงษ์ สืบรีวงศ์</t>
  </si>
  <si>
    <t>[ 621096000003 ]</t>
  </si>
  <si>
    <t>[ 3340100430874 ]</t>
  </si>
  <si>
    <t>นิตย์ ท่อนจันทร์</t>
  </si>
  <si>
    <t>เหล่าแดง</t>
  </si>
  <si>
    <t>[ 621095100020 ]</t>
  </si>
  <si>
    <t>[ 3341200006269 ]</t>
  </si>
  <si>
    <t>จันที เชื้อท้าว</t>
  </si>
  <si>
    <t>ข้าวปุ้น</t>
  </si>
  <si>
    <t>[ 621095800002 ]</t>
  </si>
  <si>
    <t>[ 3342100096411 ]</t>
  </si>
  <si>
    <t>นิตยา ศรีธัญรัตน์</t>
  </si>
  <si>
    <t>แพทย์ รพ.ตระการให้หยุดกินยา TB refer สปส.ทำCT scan R/O lung mass</t>
  </si>
  <si>
    <t>[ 621095100026 ]</t>
  </si>
  <si>
    <t>[ 3331200125896 ]</t>
  </si>
  <si>
    <t>ทััย คำสุข</t>
  </si>
  <si>
    <t>ท่าหลวง</t>
  </si>
  <si>
    <t>[ 621095400013 ]</t>
  </si>
  <si>
    <t>[ 3341500832431 ]</t>
  </si>
  <si>
    <t>คูณ คำแสงดี</t>
  </si>
  <si>
    <t>เสียชีวิตและมีโรคหัวใจร่วม</t>
  </si>
  <si>
    <t>[ 621095600021 ]</t>
  </si>
  <si>
    <t>[ 1341900059750 ]</t>
  </si>
  <si>
    <t>วิชัย บุญคุณ</t>
  </si>
  <si>
    <t>63 บ.บุ่งคำ</t>
  </si>
  <si>
    <t>[ 621095100009 ]</t>
  </si>
  <si>
    <t>[ 3341100016912 ]</t>
  </si>
  <si>
    <t>ผุย มังคัง</t>
  </si>
  <si>
    <t>[ 621094900005 ]</t>
  </si>
  <si>
    <t>[ 3340900252661 ]</t>
  </si>
  <si>
    <t>เสมอ โจรัตน์</t>
  </si>
  <si>
    <t>[ 621095600008 ]</t>
  </si>
  <si>
    <t>[ 3341901455353 ]</t>
  </si>
  <si>
    <t>ประเสริฐ พุ่มจันทร์</t>
  </si>
  <si>
    <t>3 บ.โนนสว่าง</t>
  </si>
  <si>
    <t>อ่างศิลา</t>
  </si>
  <si>
    <t>[ 621095800014 ]</t>
  </si>
  <si>
    <t>จินดาวัน สมสุวรรณ</t>
  </si>
  <si>
    <t>[ 621144300015 ]</t>
  </si>
  <si>
    <t>[ 3340701243548 ]</t>
  </si>
  <si>
    <t>จันแดง กันยาสาย</t>
  </si>
  <si>
    <t>0630484237, 0990209223</t>
  </si>
  <si>
    <t>[ 621095700003 ]</t>
  </si>
  <si>
    <t>[ 3342000232240 ]</t>
  </si>
  <si>
    <t>รังสรรค์ แก้วใส</t>
  </si>
  <si>
    <t>[ 621066900099 ]</t>
  </si>
  <si>
    <t>[ 3342000083040 ]</t>
  </si>
  <si>
    <t>ราตรี แสงวงษ์</t>
  </si>
  <si>
    <t>[ 621096100004 ]</t>
  </si>
  <si>
    <t>[ 3341900364044 ]</t>
  </si>
  <si>
    <t>เขียน บุญชาว</t>
  </si>
  <si>
    <t>[ 622198400029 ]</t>
  </si>
  <si>
    <t>[ 3340100359231 ]</t>
  </si>
  <si>
    <t>วิจิตร จันทป</t>
  </si>
  <si>
    <t>ผป . ต้องการไปรักษาที่ สปส เนื่อง จากการเดินทางสะดวกกว่ามา ที่ รพ . 50 พรรษา</t>
  </si>
  <si>
    <t>[ 621094700002 ]</t>
  </si>
  <si>
    <t>[ 3340500071278 ]</t>
  </si>
  <si>
    <t>วาสนา พรหมศร</t>
  </si>
  <si>
    <t>[ 621095100013 ]</t>
  </si>
  <si>
    <t>[ 1341100120764 ]</t>
  </si>
  <si>
    <t>สุนทรี วิลามาศ</t>
  </si>
  <si>
    <t>ในปกครอง</t>
  </si>
  <si>
    <t>ขามเปี้ย</t>
  </si>
  <si>
    <t>[ 621095900007 ]</t>
  </si>
  <si>
    <t>[ 3341500559930 ]</t>
  </si>
  <si>
    <t>เพ็ชร พรมมา</t>
  </si>
  <si>
    <t>บ้าน</t>
  </si>
  <si>
    <t>[ 621095400024 ]</t>
  </si>
  <si>
    <t>[ 3341500114555 ]</t>
  </si>
  <si>
    <t>ทองพูล มีแววแสง</t>
  </si>
  <si>
    <t>โนนโหนน</t>
  </si>
  <si>
    <t>[ 621095400026 ]</t>
  </si>
  <si>
    <t>[ 3349800164733 ]</t>
  </si>
  <si>
    <t>น้อย จันทร์แก้ว</t>
  </si>
  <si>
    <t>[ 621144300030 ]</t>
  </si>
  <si>
    <t>[ 5340700066746 ]</t>
  </si>
  <si>
    <t>หวาย กัญญาพันธ์</t>
  </si>
  <si>
    <t>0991728401, 0967011983</t>
  </si>
  <si>
    <t>[ 622797600004 ]</t>
  </si>
  <si>
    <t>[ 3340101306891 ]</t>
  </si>
  <si>
    <t>สมศักดิ์ โพธิ์ชัย</t>
  </si>
  <si>
    <t>[ 621095000014 ]</t>
  </si>
  <si>
    <t>[ 4349900003055 ]</t>
  </si>
  <si>
    <t>ไมตรี ศรีอาจ</t>
  </si>
  <si>
    <t>คอแลน</t>
  </si>
  <si>
    <t>[ 621094900012 ]</t>
  </si>
  <si>
    <t>[ 3349900281146 ]</t>
  </si>
  <si>
    <t>วุฒิ รัตนางกูร</t>
  </si>
  <si>
    <t>58/1</t>
  </si>
  <si>
    <t>[ 622198400039 ]</t>
  </si>
  <si>
    <t>[ 3340101065576 ]</t>
  </si>
  <si>
    <t>พันธ์ สมสมัย</t>
  </si>
  <si>
    <t>[ 621095800017 ]</t>
  </si>
  <si>
    <t>[ 3342100238525 ]</t>
  </si>
  <si>
    <t>บุญถิ่น สารีรมย์</t>
  </si>
  <si>
    <t>[ 621094500012 ]</t>
  </si>
  <si>
    <t>[ 3340300160439 ]</t>
  </si>
  <si>
    <t>บุญอุ้ม ไชโย</t>
  </si>
  <si>
    <t>088-3356151</t>
  </si>
  <si>
    <t>[ 622198400047 ]</t>
  </si>
  <si>
    <t>[ 3340101178575 ]</t>
  </si>
  <si>
    <t>สมสมร เชื้อชัย</t>
  </si>
  <si>
    <t>[ 621096100008 ]</t>
  </si>
  <si>
    <t>[ 5341900053118 ]</t>
  </si>
  <si>
    <t>อุทัย เสียงกาล</t>
  </si>
  <si>
    <t>ช่องเม็ก</t>
  </si>
  <si>
    <t>[ 621095300011 ]</t>
  </si>
  <si>
    <t>[ 3341400681300 ]</t>
  </si>
  <si>
    <t>บุญเลิศ ทาประจิตร</t>
  </si>
  <si>
    <t>[ 622198400051 ]</t>
  </si>
  <si>
    <t>[ 1349901002783 ]</t>
  </si>
  <si>
    <t>อนุวรรตน์ จาตุรนต์ พัวที</t>
  </si>
  <si>
    <t>40/1</t>
  </si>
  <si>
    <t>[ 621095900010 ]</t>
  </si>
  <si>
    <t>[ 3341501275293 ]</t>
  </si>
  <si>
    <t>กวี ดวงแก้ว</t>
  </si>
  <si>
    <t>[ 621095100025 ]</t>
  </si>
  <si>
    <t>[ 9999999999944 ]</t>
  </si>
  <si>
    <t>โสมศรี คูณมี</t>
  </si>
  <si>
    <t>ถ้ำแข้</t>
  </si>
  <si>
    <t>รพศ.</t>
  </si>
  <si>
    <t xml:space="preserve">  อัตราความสำเร็จการรักษาผู้ป่วยรายใหม่และกลับเป็นซ้ำ   (success 6 เดือน) 
</t>
  </si>
  <si>
    <t>จำนวนผลเสมหะระยะเข้มข้น</t>
  </si>
  <si>
    <t>ภายในระยะเข้มข้นของการรักษา</t>
  </si>
  <si>
    <t>เป็นลบ</t>
  </si>
  <si>
    <t>เป็นบวก</t>
  </si>
  <si>
    <t>ไม่มีผลเสมหะ</t>
  </si>
  <si>
    <t>ขาดยา&gt;2 ด.</t>
  </si>
  <si>
    <t>โอนออกไม่ทราบผล</t>
  </si>
  <si>
    <t>ราชเวช</t>
  </si>
  <si>
    <t>อุบลรักษ์</t>
  </si>
  <si>
    <t>ร่มเกล้า</t>
  </si>
  <si>
    <t>รพศ.สปส.</t>
  </si>
  <si>
    <t>ทั้งจังหวัด</t>
  </si>
  <si>
    <t>สปส.</t>
  </si>
  <si>
    <t>ลำดับที่</t>
  </si>
  <si>
    <t>TBNO.</t>
  </si>
  <si>
    <t>ชื่อ-สกุล</t>
  </si>
  <si>
    <t>ผลดื้อยา</t>
  </si>
  <si>
    <t>เริ่มรักษา</t>
  </si>
  <si>
    <t>สูตรยา</t>
  </si>
  <si>
    <t>ที่อยู่</t>
  </si>
  <si>
    <t>สถานที่ทำ DOT</t>
  </si>
  <si>
    <t>การติดตามผลการรักษารพ.สรรพสิทธิประสงค์</t>
  </si>
  <si>
    <t>ผลการรักษา</t>
  </si>
  <si>
    <t>อายุ</t>
  </si>
  <si>
    <t>จำนวนเดือน รักษา(เดือน)</t>
  </si>
  <si>
    <t>เดือนที่ รักษา</t>
  </si>
  <si>
    <t>เดือนที่ 4</t>
  </si>
  <si>
    <t>เดือนที่ 5</t>
  </si>
  <si>
    <t>เดือนที่ 6</t>
  </si>
  <si>
    <t>เดือนที่ 7</t>
  </si>
  <si>
    <t>เดือนที่ 8</t>
  </si>
  <si>
    <t>เดือนที่ 9</t>
  </si>
  <si>
    <t>เดือนที่ 10</t>
  </si>
  <si>
    <t>เดือนที่ 11</t>
  </si>
  <si>
    <t>เดือนที่ 12</t>
  </si>
  <si>
    <t>เดือนที่ 13</t>
  </si>
  <si>
    <t>เดือนที่ 14</t>
  </si>
  <si>
    <t>เดือนที่ 15</t>
  </si>
  <si>
    <t>เดือนที่ 16</t>
  </si>
  <si>
    <t>เดือนที่ 17</t>
  </si>
  <si>
    <t>เดือนที่ 18</t>
  </si>
  <si>
    <t>เดือนที่ 19</t>
  </si>
  <si>
    <t>เดือนที่ 20</t>
  </si>
  <si>
    <t>หมายเหตุ</t>
  </si>
  <si>
    <t>S</t>
  </si>
  <si>
    <t>H</t>
  </si>
  <si>
    <t>R</t>
  </si>
  <si>
    <t>E</t>
  </si>
  <si>
    <t>Smear</t>
  </si>
  <si>
    <t>Culture</t>
  </si>
  <si>
    <t>รายชื่อผู้ป่วยวัณโรคดื้อยาหลายขนานที่มีผลชันสูตรยืนยัน  พ.ศ.2560(Q1)</t>
  </si>
  <si>
    <t>4./59</t>
  </si>
  <si>
    <t>นางจำปี</t>
  </si>
  <si>
    <t>บุญสนอง</t>
  </si>
  <si>
    <t>29/02/2559</t>
  </si>
  <si>
    <t>6K5PEt Cs ZO/18PEtCsZO</t>
  </si>
  <si>
    <t>32 ม.10ต.บ้านไทย อ.เขื่องใน</t>
  </si>
  <si>
    <t>รพ.เขื่องใน</t>
  </si>
  <si>
    <t>Pre XDR  TB   24 เดือน</t>
  </si>
  <si>
    <t>รพ.เขมราฐ</t>
  </si>
  <si>
    <t>11./60</t>
  </si>
  <si>
    <t>นายสุพัฒน์ชัย</t>
  </si>
  <si>
    <t>ชมชิด</t>
  </si>
  <si>
    <t>6K5Et Cs L/18PEtCsZL</t>
  </si>
  <si>
    <t>362 ม.5 ต.บัวงาม อ. บุณทริก จ.อุบล</t>
  </si>
  <si>
    <t>รพ. บุณทริก</t>
  </si>
  <si>
    <t>12./60</t>
  </si>
  <si>
    <t>นายสุวรรณ์</t>
  </si>
  <si>
    <t>ศรีสงคราม</t>
  </si>
  <si>
    <t>s</t>
  </si>
  <si>
    <t>88 ม.6 ต.บ้านแขม อ.พิบูลฯ จ.อุบล</t>
  </si>
  <si>
    <t>รพ.พิบูลมังสาหาร</t>
  </si>
  <si>
    <t>13./60</t>
  </si>
  <si>
    <t>น.ส.สุพรรษา</t>
  </si>
  <si>
    <t>วงศ์คำผา</t>
  </si>
  <si>
    <t>51 ม.5 ต.นาเจริญ อ.เดชอุดม จ.อุบล</t>
  </si>
  <si>
    <t>รพ.เดชอุดม</t>
  </si>
  <si>
    <t>14./60</t>
  </si>
  <si>
    <t>น.ส.นิภาดา</t>
  </si>
  <si>
    <t>เยาวบุตร</t>
  </si>
  <si>
    <t>45 ม.13 ต.นิคมลำโดม อ.สิรินธร จ.อุบล</t>
  </si>
  <si>
    <t>รพ.สิรินธร</t>
  </si>
  <si>
    <t>15./60</t>
  </si>
  <si>
    <t xml:space="preserve">นางบุญตุ้ม </t>
  </si>
  <si>
    <t>125 ม. 1 ต. กุดเรือ อ.ทุ่งศรีอุดม จ.อุบล</t>
  </si>
  <si>
    <t>รพ.ทุ่งศรีอุดม</t>
  </si>
  <si>
    <t>17./60</t>
  </si>
  <si>
    <t>นางสมยง</t>
  </si>
  <si>
    <t>วิภาคาร</t>
  </si>
  <si>
    <t>58 ม. 8 ต. คำไหใหญ่ อ. ดอนมดแดง</t>
  </si>
  <si>
    <t>รพ.ดอนมดแดง</t>
  </si>
  <si>
    <t>18./60</t>
  </si>
  <si>
    <t>น.ส.ฐาณิตา</t>
  </si>
  <si>
    <t>เวชคง</t>
  </si>
  <si>
    <t>113/1 บ.กุดลาด  ต. กุดลาด อ. เมือง</t>
  </si>
  <si>
    <t>19./60</t>
  </si>
  <si>
    <t>นายบัญชา</t>
  </si>
  <si>
    <t>โพธิสาร</t>
  </si>
  <si>
    <t>6K5Et Cs LP/14PEtCsLP</t>
  </si>
  <si>
    <t>72 ,ม.9 บ.ดอนงิ้ว ต. นาตาล อ.นาตาล</t>
  </si>
  <si>
    <t>รพ. นาตาล</t>
  </si>
  <si>
    <t>1./61</t>
  </si>
  <si>
    <t>นายชัชวาลย์</t>
  </si>
  <si>
    <t>จันทร์แก้ว</t>
  </si>
  <si>
    <t>6KLePEtCS/18LePEtCS</t>
  </si>
  <si>
    <t>203 ม.3 ต.ค้อเหนือ อเมือง จ.ยโสธร</t>
  </si>
  <si>
    <t>รพ.ยโสธร</t>
  </si>
  <si>
    <t>3./61</t>
  </si>
  <si>
    <t>นางคำพันธ์</t>
  </si>
  <si>
    <t>คำหาร</t>
  </si>
  <si>
    <t>109 ม. 13 ต. นาเยีย อ. นาเยีย จ.อุบล</t>
  </si>
  <si>
    <t>รพ.นาเยีย</t>
  </si>
  <si>
    <t>4./61</t>
  </si>
  <si>
    <t>นายวิเชียร</t>
  </si>
  <si>
    <t>พาโน</t>
  </si>
  <si>
    <t>52/2 ม.8  ต. โพนงาม อ. เดชอุดม</t>
  </si>
  <si>
    <t>6./61</t>
  </si>
  <si>
    <t>นายคำพา</t>
  </si>
  <si>
    <t>บุญชาลี</t>
  </si>
  <si>
    <t>122 ม. 1 ต. โชง อ. น้ำยืน จ. อุบล</t>
  </si>
  <si>
    <t>รพ. น้ำยืน</t>
  </si>
  <si>
    <t>9./ 61</t>
  </si>
  <si>
    <t>นายนัฐพงษ์</t>
  </si>
  <si>
    <t>คุณสมบัติ</t>
  </si>
  <si>
    <t>206 ม. 4 ต. นาส่วง อ. เดชอุดม จ.อุบล</t>
  </si>
  <si>
    <t>รพ. วาริน</t>
  </si>
  <si>
    <t>10./61</t>
  </si>
  <si>
    <t>นายทวีศักดิ์</t>
  </si>
  <si>
    <t>แท่นทอง</t>
  </si>
  <si>
    <t xml:space="preserve"> STR</t>
  </si>
  <si>
    <t>49 ม.6 บ. ไร่น้อย ต.ไร่น้อย อ.พิบูล</t>
  </si>
  <si>
    <t>รพ.พิบูล</t>
  </si>
  <si>
    <t>12./61</t>
  </si>
  <si>
    <t xml:space="preserve">นายศิลา </t>
  </si>
  <si>
    <t>วันทุมา</t>
  </si>
  <si>
    <t>179 ม.11 ต.หนองเหล่า อ. เขื่องใน</t>
  </si>
  <si>
    <t>รพ. เขื่องใน</t>
  </si>
  <si>
    <t>13./61</t>
  </si>
  <si>
    <t>นายอุดม</t>
  </si>
  <si>
    <t>ศรศิริ</t>
  </si>
  <si>
    <t>131/5 ม. 12 ต. ขามใหญ่ อ.เมือง</t>
  </si>
  <si>
    <t>นายพิษณุ</t>
  </si>
  <si>
    <t>นามวัง</t>
  </si>
  <si>
    <t>รพ.วารินชำราบ อ.วาริน จ.อุบล</t>
  </si>
  <si>
    <t>รพ.วารินชำราบ</t>
  </si>
  <si>
    <t>1./62</t>
  </si>
  <si>
    <t>นายสมทิศ</t>
  </si>
  <si>
    <t>พิมพ์พรมมา</t>
  </si>
  <si>
    <t>80 ม. 10 ต. สารภี อ. โพธิ์ไทร จ. อุบล</t>
  </si>
  <si>
    <t>รพ.โพธิ์ไทร</t>
  </si>
  <si>
    <t>นายประเดิม</t>
  </si>
  <si>
    <t>วงศ์สาลี</t>
  </si>
  <si>
    <t>32 ม. 13 ต. นาคาย อ. ตาลสุม จ.อุบล</t>
  </si>
  <si>
    <t>รพ. ตาลสุม</t>
  </si>
  <si>
    <t>3./62</t>
  </si>
  <si>
    <t>พภ.ธงชัย</t>
  </si>
  <si>
    <t>สีวิไชยแก้ว</t>
  </si>
  <si>
    <t>6KLePEtCS/12-18LePEtCS</t>
  </si>
  <si>
    <t xml:space="preserve"> วัดนาไผ่ ต.เหล่าเสือโฏ๊ก อ. เหล่าเสือโก๊ก</t>
  </si>
  <si>
    <t>รพ.เหล่าเสือโก๊ก</t>
  </si>
  <si>
    <t>4./62</t>
  </si>
  <si>
    <t>นางจงกล</t>
  </si>
  <si>
    <t>โนนคำ</t>
  </si>
  <si>
    <t>49 ม. 3 ต. ก่อเอ้ อ. เขื่องใน</t>
  </si>
  <si>
    <t>5./62</t>
  </si>
  <si>
    <t>นายสืบพงศ์</t>
  </si>
  <si>
    <t>สำพันธ์</t>
  </si>
  <si>
    <t>24 ม.6 ต.โพธ์กลาง อ. โขงเจียม</t>
  </si>
  <si>
    <t>รพ.โขงเจียม</t>
  </si>
  <si>
    <t>6./62</t>
  </si>
  <si>
    <t xml:space="preserve">นายพสเด็จ </t>
  </si>
  <si>
    <t>วงค์ยะมะ</t>
  </si>
  <si>
    <t>79 ม. 2 ต. คำเขื่อนแก้ว อ. สิรินธร</t>
  </si>
  <si>
    <t>จ.อุบลฯ</t>
  </si>
  <si>
    <t>จ.ยโสธร</t>
  </si>
  <si>
    <t>เสี่ยงสูง (High Risk) โรคร่วม+65 ปี ขึ้นไป เดือนมกราคม 2562</t>
  </si>
  <si>
    <t>ไม่มีผู้ป่วยขึ้นทะเบียน</t>
  </si>
  <si>
    <t>เสี่ยงน้อย/ไม่เสี่ยง</t>
  </si>
  <si>
    <t>สะสม</t>
  </si>
  <si>
    <t>ม.ค.</t>
  </si>
  <si>
    <t>รวมทั้งหวัด</t>
  </si>
  <si>
    <t>เรือนจำ</t>
  </si>
  <si>
    <t>ผลการดำเนินงานการค้นหากลุ่มเสี่ยงวัณโรคปีงบประมาณ 2562</t>
  </si>
  <si>
    <t>หน่วยงาน</t>
  </si>
  <si>
    <t>รวมทั้งหมด</t>
  </si>
  <si>
    <t>ค่ายสรรพสิทธิ์ฯ</t>
  </si>
  <si>
    <t>ID</t>
  </si>
  <si>
    <t>year_fy</t>
  </si>
  <si>
    <t>Quarter</t>
  </si>
  <si>
    <t>Patient_HOSP</t>
  </si>
  <si>
    <t>HOSP_Por</t>
  </si>
  <si>
    <t>NHSO_ID</t>
  </si>
  <si>
    <t>ODPC_ID</t>
  </si>
  <si>
    <t>ORG_TYPE</t>
  </si>
  <si>
    <t>BORN</t>
  </si>
  <si>
    <t>WEIGHT</t>
  </si>
  <si>
    <t>PEOPLE_TYPE_CODE</t>
  </si>
  <si>
    <t>People_Type</t>
  </si>
  <si>
    <t>IS_MDR</t>
  </si>
  <si>
    <t>Type_Code</t>
  </si>
  <si>
    <t>Type</t>
  </si>
  <si>
    <t>Result_Code</t>
  </si>
  <si>
    <t>RX_DATE</t>
  </si>
  <si>
    <t>TI_HOSPNAME</t>
  </si>
  <si>
    <t>PRES_DATE</t>
  </si>
  <si>
    <t>ISONIAZID</t>
  </si>
  <si>
    <t>RIFAMPICIN</t>
  </si>
  <si>
    <t>ETHAMBUTOL</t>
  </si>
  <si>
    <t>PYRAZINAMIDE</t>
  </si>
  <si>
    <t>STREPTOMYCIN</t>
  </si>
  <si>
    <t>RIFAMPICIN_ISONIAZID</t>
  </si>
  <si>
    <t>RIFAMPICIN_ISONIAZID_PYRAZINAMIDE</t>
  </si>
  <si>
    <t>RIFAMPICIN_ISONIAZID_ETHAMBUTOL_PYRAZINAMIDE</t>
  </si>
  <si>
    <t>RIFAMPICIN_ISONIAZID_ETHAMBUTOL</t>
  </si>
  <si>
    <t>474328_10669</t>
  </si>
  <si>
    <t>ไทย</t>
  </si>
  <si>
    <t>New</t>
  </si>
  <si>
    <t>Yes</t>
  </si>
  <si>
    <t>No</t>
  </si>
  <si>
    <t>474478_10669</t>
  </si>
  <si>
    <t>2/18/2019</t>
  </si>
  <si>
    <t>475243_10669</t>
  </si>
  <si>
    <t>ไม่ใช่คนไทย</t>
  </si>
  <si>
    <t>475308_10669</t>
  </si>
  <si>
    <t>475456_10954</t>
  </si>
  <si>
    <t>1/31/2019</t>
  </si>
  <si>
    <t>477937_21984</t>
  </si>
  <si>
    <t>1/23/2019</t>
  </si>
  <si>
    <t>478292_10669</t>
  </si>
  <si>
    <t>สุนทร บุตตรี</t>
  </si>
  <si>
    <t>478390_11443</t>
  </si>
  <si>
    <t>478707_10669</t>
  </si>
  <si>
    <t>12/24/2018</t>
  </si>
  <si>
    <t>478711_10669</t>
  </si>
  <si>
    <t>479142_10954</t>
  </si>
  <si>
    <t>12/14/2018</t>
  </si>
  <si>
    <t>479986_10960</t>
  </si>
  <si>
    <t>11/29/2018</t>
  </si>
  <si>
    <t>480715_10956</t>
  </si>
  <si>
    <t>481569_10669</t>
  </si>
  <si>
    <t>481575_10961</t>
  </si>
  <si>
    <t>1/25/2019</t>
  </si>
  <si>
    <t>482657_24032</t>
  </si>
  <si>
    <t>482797_10956</t>
  </si>
  <si>
    <t>482977_10669</t>
  </si>
  <si>
    <t>12/25/2018</t>
  </si>
  <si>
    <t>482983_10669</t>
  </si>
  <si>
    <t>1/22/2562</t>
  </si>
  <si>
    <t>474071_10945</t>
  </si>
  <si>
    <t>1/24/2019</t>
  </si>
  <si>
    <t>474332_24032</t>
  </si>
  <si>
    <t>483833_10961</t>
  </si>
  <si>
    <t>483869_10669</t>
  </si>
  <si>
    <t>474406_10954</t>
  </si>
  <si>
    <t>10/26/2018</t>
  </si>
  <si>
    <t>484266_10669</t>
  </si>
  <si>
    <t>474046_10949</t>
  </si>
  <si>
    <t>474449_10669</t>
  </si>
  <si>
    <t>12/23/2561</t>
  </si>
  <si>
    <t>485137_10954</t>
  </si>
  <si>
    <t>474403_10669</t>
  </si>
  <si>
    <t>1/29/2562</t>
  </si>
  <si>
    <t>รักษาครบ</t>
  </si>
  <si>
    <t>474415_10954</t>
  </si>
  <si>
    <t>474918_10944</t>
  </si>
  <si>
    <t>485278_10951</t>
  </si>
  <si>
    <t>485328_24821</t>
  </si>
  <si>
    <t>1/18/2019</t>
  </si>
  <si>
    <t>475687_10950</t>
  </si>
  <si>
    <t>474943_10669</t>
  </si>
  <si>
    <t>475002_10669</t>
  </si>
  <si>
    <t>476127_21984</t>
  </si>
  <si>
    <t>476214_21984</t>
  </si>
  <si>
    <t>476531_21984</t>
  </si>
  <si>
    <t>476532_21984</t>
  </si>
  <si>
    <t>476850_10958</t>
  </si>
  <si>
    <t>485767_10950</t>
  </si>
  <si>
    <t>475472_10954</t>
  </si>
  <si>
    <t>476879_10958</t>
  </si>
  <si>
    <t>476381_10954</t>
  </si>
  <si>
    <t>475673_27967</t>
  </si>
  <si>
    <t>477337_10944</t>
  </si>
  <si>
    <t>477668_10954</t>
  </si>
  <si>
    <t>10/21/2561</t>
  </si>
  <si>
    <t>10/16/2018</t>
  </si>
  <si>
    <t>476828_11443</t>
  </si>
  <si>
    <t>1/21/2019</t>
  </si>
  <si>
    <t>486698_10959</t>
  </si>
  <si>
    <t>1/22/2019</t>
  </si>
  <si>
    <t>477977_21984</t>
  </si>
  <si>
    <t>477388_24032</t>
  </si>
  <si>
    <t>487072_11443</t>
  </si>
  <si>
    <t>2/14/2562</t>
  </si>
  <si>
    <t>คนไข้ออกนอกประเทศ(ลาว)ติดต่อไม่ได้</t>
  </si>
  <si>
    <t>478048_10669</t>
  </si>
  <si>
    <t>10/25/2018</t>
  </si>
  <si>
    <t>476859_11443</t>
  </si>
  <si>
    <t>487152_11443</t>
  </si>
  <si>
    <t>487154_11443</t>
  </si>
  <si>
    <t>11/22/2018</t>
  </si>
  <si>
    <t>478184_10951</t>
  </si>
  <si>
    <t>1/30/2019</t>
  </si>
  <si>
    <t>478198_10951</t>
  </si>
  <si>
    <t>12/19/2018</t>
  </si>
  <si>
    <t>477386_10945</t>
  </si>
  <si>
    <t>11/15/2018</t>
  </si>
  <si>
    <t>478648_10952</t>
  </si>
  <si>
    <t>12/28/2018</t>
  </si>
  <si>
    <t>478655_10950</t>
  </si>
  <si>
    <t>487618_10959</t>
  </si>
  <si>
    <t>474446_10950</t>
  </si>
  <si>
    <t>ไทย(ไม่ระบุบัตรประชาชน)</t>
  </si>
  <si>
    <t>2/14/2019</t>
  </si>
  <si>
    <t>478907_10950</t>
  </si>
  <si>
    <t>477951_21984</t>
  </si>
  <si>
    <t>479119_10669</t>
  </si>
  <si>
    <t>478401_11443</t>
  </si>
  <si>
    <t>478079_10954</t>
  </si>
  <si>
    <t>478625_10949</t>
  </si>
  <si>
    <t>12/21/2018</t>
  </si>
  <si>
    <t>488331_21984</t>
  </si>
  <si>
    <t>479196_11443</t>
  </si>
  <si>
    <t>475025_21984</t>
  </si>
  <si>
    <t>1/20/2562</t>
  </si>
  <si>
    <t>11/21/2018</t>
  </si>
  <si>
    <t>479280_10957</t>
  </si>
  <si>
    <t>2/15/2019</t>
  </si>
  <si>
    <t>478189_10951</t>
  </si>
  <si>
    <t>475121_10948</t>
  </si>
  <si>
    <t>478709_10669</t>
  </si>
  <si>
    <t>488681_10669</t>
  </si>
  <si>
    <t>479500_10958</t>
  </si>
  <si>
    <t>478923_21984</t>
  </si>
  <si>
    <t>10/24/2018</t>
  </si>
  <si>
    <t>489218_10669</t>
  </si>
  <si>
    <t>475607_10669</t>
  </si>
  <si>
    <t>489354_10947</t>
  </si>
  <si>
    <t>12/13/2018</t>
  </si>
  <si>
    <t>479903_10944</t>
  </si>
  <si>
    <t>479255_10960</t>
  </si>
  <si>
    <t>479331_10956</t>
  </si>
  <si>
    <t>479460_27967</t>
  </si>
  <si>
    <t>480243_10958</t>
  </si>
  <si>
    <t>489857_10956</t>
  </si>
  <si>
    <t>476243_21984</t>
  </si>
  <si>
    <t>490340_10946</t>
  </si>
  <si>
    <t>490483_11443</t>
  </si>
  <si>
    <t>480178_10949</t>
  </si>
  <si>
    <t>476534_10960</t>
  </si>
  <si>
    <t>480359_10954</t>
  </si>
  <si>
    <t>12/27/2018</t>
  </si>
  <si>
    <t>480717_10956</t>
  </si>
  <si>
    <t>480933_10669</t>
  </si>
  <si>
    <t>11/13/2018</t>
  </si>
  <si>
    <t>476746_11443</t>
  </si>
  <si>
    <t>480718_10956</t>
  </si>
  <si>
    <t>491275_10954</t>
  </si>
  <si>
    <t>491319_11443</t>
  </si>
  <si>
    <t>481084_10958</t>
  </si>
  <si>
    <t>481130_10669</t>
  </si>
  <si>
    <t>481443_10669</t>
  </si>
  <si>
    <t>477592_10958</t>
  </si>
  <si>
    <t>481305_10949</t>
  </si>
  <si>
    <t>477744_10669</t>
  </si>
  <si>
    <t>477824_10956</t>
  </si>
  <si>
    <t>491877_21984</t>
  </si>
  <si>
    <t>1/29/2019</t>
  </si>
  <si>
    <t>481955_10946</t>
  </si>
  <si>
    <t>482114_10954</t>
  </si>
  <si>
    <t>ขยายสูตรการรักษา 2IEOS/16IE</t>
  </si>
  <si>
    <t>482158_10958</t>
  </si>
  <si>
    <t>478339_11443</t>
  </si>
  <si>
    <t>482153_10958</t>
  </si>
  <si>
    <t>482332_11443</t>
  </si>
  <si>
    <t>478553_10944</t>
  </si>
  <si>
    <t>482409_11443</t>
  </si>
  <si>
    <t>482014_10946</t>
  </si>
  <si>
    <t>482716_10959</t>
  </si>
  <si>
    <t>482240_10962</t>
  </si>
  <si>
    <t>482273_10669</t>
  </si>
  <si>
    <t>482377_11443</t>
  </si>
  <si>
    <t>483141_11443</t>
  </si>
  <si>
    <t>1/28/2019</t>
  </si>
  <si>
    <t>479482_10961</t>
  </si>
  <si>
    <t>483310_10956</t>
  </si>
  <si>
    <t>483316_10957</t>
  </si>
  <si>
    <t>494020_10951</t>
  </si>
  <si>
    <t>483666_10946</t>
  </si>
  <si>
    <t>483490_10669</t>
  </si>
  <si>
    <t>483134_11443</t>
  </si>
  <si>
    <t>1/14/2019</t>
  </si>
  <si>
    <t>483767_10669</t>
  </si>
  <si>
    <t>483760_10945</t>
  </si>
  <si>
    <t>483314_10956</t>
  </si>
  <si>
    <t>484211_21984</t>
  </si>
  <si>
    <t>484255_10961</t>
  </si>
  <si>
    <t>11/19/2018</t>
  </si>
  <si>
    <t>494870_10956</t>
  </si>
  <si>
    <t>484529_10669</t>
  </si>
  <si>
    <t>484503_21984</t>
  </si>
  <si>
    <t>11/26/2018</t>
  </si>
  <si>
    <t>484225_10945</t>
  </si>
  <si>
    <t>484289_10669</t>
  </si>
  <si>
    <t>485089_10950</t>
  </si>
  <si>
    <t>485103_10950</t>
  </si>
  <si>
    <t>484542_10952</t>
  </si>
  <si>
    <t>485251_10951</t>
  </si>
  <si>
    <t>1/16/2019</t>
  </si>
  <si>
    <t>485261_10951</t>
  </si>
  <si>
    <t>485124_10947</t>
  </si>
  <si>
    <t>485437_10944</t>
  </si>
  <si>
    <t>485897_10960</t>
  </si>
  <si>
    <t>485965_10669</t>
  </si>
  <si>
    <t>485705_24032</t>
  </si>
  <si>
    <t>485355_10944</t>
  </si>
  <si>
    <t>481726_10669</t>
  </si>
  <si>
    <t>486375_10950</t>
  </si>
  <si>
    <t>474682_24032</t>
  </si>
  <si>
    <t>481961_10946</t>
  </si>
  <si>
    <t>482090_10669</t>
  </si>
  <si>
    <t>486526_10669</t>
  </si>
  <si>
    <t>485749_10946</t>
  </si>
  <si>
    <t>474974_10669</t>
  </si>
  <si>
    <t>475075_21984</t>
  </si>
  <si>
    <t>487062_10947</t>
  </si>
  <si>
    <t>487070_11443</t>
  </si>
  <si>
    <t>487155_11443</t>
  </si>
  <si>
    <t>482838_10946</t>
  </si>
  <si>
    <t>487412_10669</t>
  </si>
  <si>
    <t>475782_10669</t>
  </si>
  <si>
    <t>487523_10669</t>
  </si>
  <si>
    <t>1/15/2019</t>
  </si>
  <si>
    <t>486822_10954</t>
  </si>
  <si>
    <t>486874_10954</t>
  </si>
  <si>
    <t>487151_11443</t>
  </si>
  <si>
    <t>487153_11443</t>
  </si>
  <si>
    <t>483525_10959</t>
  </si>
  <si>
    <t>483543_10669</t>
  </si>
  <si>
    <t>488117_10949</t>
  </si>
  <si>
    <t>488136_10949</t>
  </si>
  <si>
    <t>487512_10957</t>
  </si>
  <si>
    <t>488193_24032</t>
  </si>
  <si>
    <t>487372_27976</t>
  </si>
  <si>
    <t>476303_10950</t>
  </si>
  <si>
    <t>487642_10954</t>
  </si>
  <si>
    <t>487650_10959</t>
  </si>
  <si>
    <t>487576_21984</t>
  </si>
  <si>
    <t>pneumonia , COPD</t>
  </si>
  <si>
    <t>เสียชีวิตและมีโรคร่วมอื่นๆ (ระบุในหมายเหตุ)</t>
  </si>
  <si>
    <t>11/27/2018</t>
  </si>
  <si>
    <t>476756_10954</t>
  </si>
  <si>
    <t>ขยายสูตรการรักษา 3IRZE/6IR Plan D/C ก.ค.62</t>
  </si>
  <si>
    <t>487694_11443</t>
  </si>
  <si>
    <t>476880_10958</t>
  </si>
  <si>
    <t>487970_10962</t>
  </si>
  <si>
    <t>มีโรคร่วมคือเป็นตับแข็งมานานกว่า10ปี แต่ไม่ได้รักษาในรพ.</t>
  </si>
  <si>
    <t>488183_27967</t>
  </si>
  <si>
    <t>488245_27967</t>
  </si>
  <si>
    <t>488460_27976</t>
  </si>
  <si>
    <t>477420_10953</t>
  </si>
  <si>
    <t>477441_10669</t>
  </si>
  <si>
    <t>484554_10669</t>
  </si>
  <si>
    <t>477715_10958</t>
  </si>
  <si>
    <t>489531_10947</t>
  </si>
  <si>
    <t>477945_21984</t>
  </si>
  <si>
    <t>ไทยรอยด์</t>
  </si>
  <si>
    <t>478178_10951</t>
  </si>
  <si>
    <t>485256_10951</t>
  </si>
  <si>
    <t>489132_21984</t>
  </si>
  <si>
    <t>478492_10945</t>
  </si>
  <si>
    <t>490124_10962</t>
  </si>
  <si>
    <t>478604_10949</t>
  </si>
  <si>
    <t>489538_10947</t>
  </si>
  <si>
    <t>489514_10945</t>
  </si>
  <si>
    <t>1/28/2562</t>
  </si>
  <si>
    <t>RR/MDR ก่อนเดือนที่ 5</t>
  </si>
  <si>
    <t>490321_10954</t>
  </si>
  <si>
    <t>ตับอักเสบ /ตับไต / PCP</t>
  </si>
  <si>
    <t>489563_10669</t>
  </si>
  <si>
    <t>489706_10959</t>
  </si>
  <si>
    <t>485757_10946</t>
  </si>
  <si>
    <t>485860_10953</t>
  </si>
  <si>
    <t>479278_21984</t>
  </si>
  <si>
    <t>486050_21984</t>
  </si>
  <si>
    <t>12/18/2018</t>
  </si>
  <si>
    <t>489983_10947</t>
  </si>
  <si>
    <t>490111_10946</t>
  </si>
  <si>
    <t>490305_10946</t>
  </si>
  <si>
    <t>491307_10948</t>
  </si>
  <si>
    <t>491471_10669</t>
  </si>
  <si>
    <t>490484_11443</t>
  </si>
  <si>
    <t>490593_10669</t>
  </si>
  <si>
    <t>479918_10962</t>
  </si>
  <si>
    <t>490791_10949</t>
  </si>
  <si>
    <t>491123_10945</t>
  </si>
  <si>
    <t>480315_10959</t>
  </si>
  <si>
    <t>11/20/2018</t>
  </si>
  <si>
    <t>487071_11443</t>
  </si>
  <si>
    <t>487158_11443</t>
  </si>
  <si>
    <t>480582_10950</t>
  </si>
  <si>
    <t>491547_21984</t>
  </si>
  <si>
    <t>492618_10944</t>
  </si>
  <si>
    <t>487583_10669</t>
  </si>
  <si>
    <t>491857_21984</t>
  </si>
  <si>
    <t>491713_10961</t>
  </si>
  <si>
    <t>491736_10953</t>
  </si>
  <si>
    <t>503305_11496</t>
  </si>
  <si>
    <t>[ 621149600008 ]</t>
  </si>
  <si>
    <t>19488/53</t>
  </si>
  <si>
    <t>ค่ายสรรพสิทธิประสงค์,รพ.</t>
  </si>
  <si>
    <t>[ 3342000179462 ]</t>
  </si>
  <si>
    <t>บัวบาน พันธ์เพ็ง</t>
  </si>
  <si>
    <t>137 บ้านปากห้วยวังนอง</t>
  </si>
  <si>
    <t>491835_10953</t>
  </si>
  <si>
    <t>491867_21984</t>
  </si>
  <si>
    <t>481415_10669</t>
  </si>
  <si>
    <t>2/20/2019</t>
  </si>
  <si>
    <t>481451_21984</t>
  </si>
  <si>
    <t>492329_27968</t>
  </si>
  <si>
    <t>492333_10959</t>
  </si>
  <si>
    <t>492392_27976</t>
  </si>
  <si>
    <t>481621_10669</t>
  </si>
  <si>
    <t>492569_21984</t>
  </si>
  <si>
    <t>482231_21984</t>
  </si>
  <si>
    <t>482681_27976</t>
  </si>
  <si>
    <t>482699_27976</t>
  </si>
  <si>
    <t>ต่อน้ำเหลืองที่คอข้างซ้ายโต</t>
  </si>
  <si>
    <t>493474_10946</t>
  </si>
  <si>
    <t>482785_10956</t>
  </si>
  <si>
    <t>490077_24821</t>
  </si>
  <si>
    <t>493726_10951</t>
  </si>
  <si>
    <t>494831_10956</t>
  </si>
  <si>
    <t>494021_10951</t>
  </si>
  <si>
    <t>494025_10951</t>
  </si>
  <si>
    <t>494766_10956</t>
  </si>
  <si>
    <t>483888_10669</t>
  </si>
  <si>
    <t>11/16/2018</t>
  </si>
  <si>
    <t>494782_10956</t>
  </si>
  <si>
    <t>494839_10956</t>
  </si>
  <si>
    <t>494848_10956</t>
  </si>
  <si>
    <t>494860_10956</t>
  </si>
  <si>
    <t>491893_10959</t>
  </si>
  <si>
    <t>495827_10946</t>
  </si>
  <si>
    <t>492603_10944</t>
  </si>
  <si>
    <t>485288_10951</t>
  </si>
  <si>
    <t>485431_10948</t>
  </si>
  <si>
    <t>485755_10950</t>
  </si>
  <si>
    <t>485876_10958</t>
  </si>
  <si>
    <t>497820_11443</t>
  </si>
  <si>
    <t>486494_10946</t>
  </si>
  <si>
    <t>486521_10669</t>
  </si>
  <si>
    <t>493771_10951</t>
  </si>
  <si>
    <t>บุญมา จันทมา</t>
  </si>
  <si>
    <t>486922_10953</t>
  </si>
  <si>
    <t>487186_10669</t>
  </si>
  <si>
    <t>498199_27967</t>
  </si>
  <si>
    <t>[ 622796700009 ]</t>
  </si>
  <si>
    <t>[ 3341501345461 ]</t>
  </si>
  <si>
    <t>มังกร วงศ์ทองดี</t>
  </si>
  <si>
    <t>488291_10669</t>
  </si>
  <si>
    <t>489295_10958</t>
  </si>
  <si>
    <t>489552_10669</t>
  </si>
  <si>
    <t>489743_10954</t>
  </si>
  <si>
    <t>489858_10956</t>
  </si>
  <si>
    <t>490278_10669</t>
  </si>
  <si>
    <t>โรงพยาบาลไทยเจริญ</t>
  </si>
  <si>
    <t>490351_10946</t>
  </si>
  <si>
    <t>502338_11496</t>
  </si>
  <si>
    <t>[ 621149600002 ]</t>
  </si>
  <si>
    <t>7213/42</t>
  </si>
  <si>
    <t>[ 3341500157831 ]</t>
  </si>
  <si>
    <t>วนิดา ทองขาว</t>
  </si>
  <si>
    <t>43 บ้านทุ่งนาคำ</t>
  </si>
  <si>
    <t>491318_11443</t>
  </si>
  <si>
    <t>500907_10948</t>
  </si>
  <si>
    <t>[ 621094800012 ]</t>
  </si>
  <si>
    <t>[ 3340800206144 ]</t>
  </si>
  <si>
    <t>เพ็ญนภา แสนยากร</t>
  </si>
  <si>
    <t>503298_11496</t>
  </si>
  <si>
    <t>[ 621149600007 ]</t>
  </si>
  <si>
    <t>4473/61</t>
  </si>
  <si>
    <t>[ 3339900068248 ]</t>
  </si>
  <si>
    <t>สายทิพย์ แซ่แต้</t>
  </si>
  <si>
    <t>หนองไผ่</t>
  </si>
  <si>
    <t>เมืองศรีสะเกษ</t>
  </si>
  <si>
    <t>492570_21984</t>
  </si>
  <si>
    <t>492689_10961</t>
  </si>
  <si>
    <t>504071_10949</t>
  </si>
  <si>
    <t>[ 621094900021 ]</t>
  </si>
  <si>
    <t>12/15/2561</t>
  </si>
  <si>
    <t>[ 4340900003201 ]</t>
  </si>
  <si>
    <t>รัชนี นามรักษ์</t>
  </si>
  <si>
    <t>185/1</t>
  </si>
  <si>
    <t>503245_11496</t>
  </si>
  <si>
    <t>[ 621149600005 ]</t>
  </si>
  <si>
    <t>15129/45</t>
  </si>
  <si>
    <t>[ 3309901228427 ]</t>
  </si>
  <si>
    <t>เสมา ณรงค์แสง</t>
  </si>
  <si>
    <t>ทหาร,ตำรวจ</t>
  </si>
  <si>
    <t>137 บ้านทางสาย</t>
  </si>
  <si>
    <t>494022_10951</t>
  </si>
  <si>
    <t>474345_10669</t>
  </si>
  <si>
    <t>7/25/2018</t>
  </si>
  <si>
    <t>474615_21984</t>
  </si>
  <si>
    <t>474668_21984</t>
  </si>
  <si>
    <t>475827_21984</t>
  </si>
  <si>
    <t>รักษาหาย</t>
  </si>
  <si>
    <t>476523_10669</t>
  </si>
  <si>
    <t>477915_10669</t>
  </si>
  <si>
    <t>12/20/2018</t>
  </si>
  <si>
    <t>478205_10669</t>
  </si>
  <si>
    <t>479129_10944</t>
  </si>
  <si>
    <t>480107_10953</t>
  </si>
  <si>
    <t>480143_10669</t>
  </si>
  <si>
    <t>480397_10948</t>
  </si>
  <si>
    <t>11/30/2018</t>
  </si>
  <si>
    <t>480473_10958</t>
  </si>
  <si>
    <t>480673_10669</t>
  </si>
  <si>
    <t>480713_10956</t>
  </si>
  <si>
    <t>481328_27967</t>
  </si>
  <si>
    <t>482275_10953</t>
  </si>
  <si>
    <t>482676_10949</t>
  </si>
  <si>
    <t>483120_10950</t>
  </si>
  <si>
    <t>483518_10669</t>
  </si>
  <si>
    <t>484219_21984</t>
  </si>
  <si>
    <t>485330_24821</t>
  </si>
  <si>
    <t>485441_10948</t>
  </si>
  <si>
    <t>485738_10962</t>
  </si>
  <si>
    <t>487054_10947</t>
  </si>
  <si>
    <t>487156_11443</t>
  </si>
  <si>
    <t>11/24/2018</t>
  </si>
  <si>
    <t>487162_10962</t>
  </si>
  <si>
    <t>487473_10950</t>
  </si>
  <si>
    <t>487920_24032</t>
  </si>
  <si>
    <t>489160_21984</t>
  </si>
  <si>
    <t>491063_10953</t>
  </si>
  <si>
    <t>491523_10669</t>
  </si>
  <si>
    <t>491905_10959</t>
  </si>
  <si>
    <t>494019_10951</t>
  </si>
  <si>
    <t>494024_10951</t>
  </si>
  <si>
    <t>494504_10951</t>
  </si>
  <si>
    <t>ค่ายสรรพสิทธิฯ</t>
  </si>
  <si>
    <t>ก.พ.</t>
  </si>
  <si>
    <t>นอกปอด</t>
  </si>
  <si>
    <t>นอกปอด+สูงอายุ</t>
  </si>
  <si>
    <t>เขตรอยต่อ</t>
  </si>
  <si>
    <t>นอกปอด+มีโรคร่วม</t>
  </si>
  <si>
    <t>B24</t>
  </si>
  <si>
    <t>ในปอด+สูงอายุ</t>
  </si>
  <si>
    <t>ในเขตพื้นที่</t>
  </si>
  <si>
    <t>บุคลากร</t>
  </si>
  <si>
    <t>NCD</t>
  </si>
  <si>
    <t>ต่างด้าว</t>
  </si>
  <si>
    <t>รวม</t>
  </si>
  <si>
    <t>พบแพทย์ครั้งที่แล้ว</t>
  </si>
  <si>
    <t>นัดครั้งต่อไป</t>
  </si>
  <si>
    <t>นาคำดี</t>
  </si>
  <si>
    <t>สิงห์คา</t>
  </si>
  <si>
    <t>89  ม.6  ต.แก้ง อ. เดชอุดม</t>
  </si>
  <si>
    <t>7./62</t>
  </si>
  <si>
    <t>นายสุทธิพงษ์</t>
  </si>
  <si>
    <t>แก้วก่ำ</t>
  </si>
  <si>
    <t>XDR TB</t>
  </si>
  <si>
    <t>126 ม 4 ต.ไหล่ทุ่ง อ.ตระการ</t>
  </si>
  <si>
    <t>รพ. ตระการ</t>
  </si>
  <si>
    <t>20-24</t>
  </si>
  <si>
    <t>8./62</t>
  </si>
  <si>
    <t>นายภานุพงศ์</t>
  </si>
  <si>
    <t>ขวานทอง</t>
  </si>
  <si>
    <t>51 ม.1 ต.หนองนกทา  อ.เขมราฐ</t>
  </si>
  <si>
    <t>9./ 6</t>
  </si>
  <si>
    <t>นายวันชัย</t>
  </si>
  <si>
    <t>วงค์ษาราช</t>
  </si>
  <si>
    <t>6KLePEtZ/18LePEt Z</t>
  </si>
  <si>
    <t>62 ม.1 ต.แก้งเหนือ อ.เขมราฐ</t>
  </si>
  <si>
    <t>จำนวนผู้ป่วยที่ขึ้นทะเบียนรักษาและนำมาประเมิน(ราย)</t>
  </si>
  <si>
    <t>ขึ้นทะเบียนทั้งหมด</t>
  </si>
  <si>
    <t>ไม่นำมาประเมิน</t>
  </si>
  <si>
    <t>ค่ายฯ</t>
  </si>
  <si>
    <t>ที่มา : https://tbcmthailand.net/ ดึงข้อมูล ณ วันที่ 19 มีนาคม 2562 เวลา 14.00 น.</t>
  </si>
  <si>
    <t>2/13/2019</t>
  </si>
  <si>
    <t>2/26/2019</t>
  </si>
  <si>
    <t>3/14/2019</t>
  </si>
  <si>
    <t>2/25/2019</t>
  </si>
  <si>
    <t>2/22/2019</t>
  </si>
  <si>
    <t>2/28/2019</t>
  </si>
  <si>
    <t>3/14/2562</t>
  </si>
  <si>
    <t>มีผื่นขึ้นตามตัวมา2 อาทิตย์ แพทย์พิจารณาหยุดยา จนกว่าผื่นจะดีขึ้น แล้วปรับยาทีละตัว ***ญาติกังวลเรื่</t>
  </si>
  <si>
    <t>3/15/2019</t>
  </si>
  <si>
    <t>2/21/2019</t>
  </si>
  <si>
    <t>3/13/2019</t>
  </si>
  <si>
    <t>1/24/2561</t>
  </si>
  <si>
    <t>Infection in bone marrow.</t>
  </si>
  <si>
    <t>2/25/2562</t>
  </si>
  <si>
    <t>*คนไข้แพ้ยา+เสมหะเดือนที่2 PO+ ปรับยาเป็น 3IRE/7IR สิ้นสุดการรักษา 25/09/62</t>
  </si>
  <si>
    <t>ครบ 23/03/2562</t>
  </si>
  <si>
    <t>ปอดติดเชื้อ</t>
  </si>
  <si>
    <t>2/22/2562</t>
  </si>
  <si>
    <t>septic shock with AKI</t>
  </si>
  <si>
    <t>2/26/2562</t>
  </si>
  <si>
    <t>สุนทร บุญมาเรือง</t>
  </si>
  <si>
    <t>2/21/2562</t>
  </si>
  <si>
    <t>ขีดความสามารถไม่เพียงพอด้านเครื่องมือ</t>
  </si>
  <si>
    <t>2/18/2562</t>
  </si>
  <si>
    <t>ผู้ป่วยดื้อต่อ INH เปลี่ยนสูตรขยายการรักษาเป็น 9 RZE Plan D/C ต.ค. 62</t>
  </si>
  <si>
    <t>(E)+(5)+(6)+(7)</t>
  </si>
  <si>
    <t>ผู้ป่วยวัณโรคที่ขึ้นทะเบียนวัณโรค จังหวัดอุบลราชธานี  ประจำปีงบประมาณ 2562 (ข้อมูล วันที่ 1 ตุลาคม 2560 - 20 มีนาคม 2562)</t>
  </si>
  <si>
    <t>ที่มา : โปรแกรม TBCM online : รายงานวัณโรค ( ดึงข้อมูล 20 มีนาคม 2562 : 13.30 น.)</t>
  </si>
  <si>
    <t xml:space="preserve">  อัตราความสำเร็จการรักษาผู้ป่วยรายใหม่และกลับเป็นซ้ำ ประจำเดือน มีนาคม 2562   เกณฑ์การประเมิน ร้อยละ 90 
            (ข้อมูลนำมาประเมิน เดือน ธันวาคม 2561)
</t>
  </si>
  <si>
    <t>ที่มา : https://tbcmthailand.net/ ดึงข้อมูล ณ วันที่ 20  มีนาคม  2562 เวลา 14.00 น.</t>
  </si>
  <si>
    <t>10./62</t>
  </si>
  <si>
    <t xml:space="preserve">นายไพวัลย์  </t>
  </si>
  <si>
    <t>ตระบุตร</t>
  </si>
  <si>
    <t>24 ม.17 ต. เมืองเดช อ. เดชอุดม</t>
  </si>
  <si>
    <t>11./62</t>
  </si>
  <si>
    <t xml:space="preserve">นายแดง </t>
  </si>
  <si>
    <t>ชิณโชติ</t>
  </si>
  <si>
    <t>STR</t>
  </si>
  <si>
    <t>140 ม.7 ต.กุดประทาย อ. เดชอุดม</t>
  </si>
  <si>
    <t>12./62</t>
  </si>
  <si>
    <t xml:space="preserve">นายบุญอุ้ม   </t>
  </si>
  <si>
    <t>ไชโย</t>
  </si>
  <si>
    <t>97 ม.9 ต.ห้วยยาง อ. โขงเจียม</t>
  </si>
  <si>
    <t>ข้อมูลที่นำมาประเมิน ผู้ป่วยที่ขึ้นทะเบียน 1-31 สิงหาคม 2561</t>
  </si>
  <si>
    <t>ที่มา : https://tbcmthailand.net/ ดึงข้อมูล ณ วันที่ 20 มีนาคม 2562 เวลา 14.00 น.</t>
  </si>
  <si>
    <t>ผู้ป่วยวัณโรคที่ขึ้นทะเบียน   เดือนมีนาคม 2562                (ไม่รวม TI)</t>
  </si>
  <si>
    <t>เสี่ยงสูง (High Risk) โรคร่วม+65 ปี ขึ้นไป เดือนมีนาคม 2562</t>
  </si>
  <si>
    <t>ที่มา : โปรแกรม TBCM online : รายงานวัณโรค ( ดึงข้อมูล 25 มีนาคม 2562 : 14.00 น.)</t>
  </si>
  <si>
    <t>ผลการดำเนินงานการส่งต่อผู้ป่วย  โดย ระบบ TB Referral System  ประจำเดือน มี.ค. 62</t>
  </si>
  <si>
    <t xml:space="preserve"> </t>
  </si>
  <si>
    <t>ต่าง อ.</t>
  </si>
  <si>
    <t>ต่าง จ.</t>
  </si>
  <si>
    <t>มี.ค.</t>
  </si>
  <si>
    <t xml:space="preserve">น้ำยืน (2), นาตาล(1), ศรีสะเกษ (1), ยโสธร(1) </t>
  </si>
  <si>
    <t>เขื่องใน(1)</t>
  </si>
  <si>
    <t>นาเยีย(1), สำโรง(1), สว่าง(1)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</si>
</sst>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  <numFmt numFmtId="190" formatCode="0.0"/>
  </numFmts>
  <fonts count="40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6"/>
      <color indexed="8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b/>
      <sz val="14"/>
      <name val="Angsana New"/>
      <family val="1"/>
    </font>
    <font>
      <b/>
      <sz val="14"/>
      <color indexed="10"/>
      <name val="Angsana New"/>
      <family val="1"/>
    </font>
    <font>
      <sz val="14"/>
      <name val="Angsana New"/>
      <family val="1"/>
    </font>
    <font>
      <sz val="16"/>
      <color indexed="8"/>
      <name val="Angsana New"/>
      <family val="1"/>
    </font>
    <font>
      <sz val="14"/>
      <color rgb="FFFF0000"/>
      <name val="Angsana New"/>
      <family val="1"/>
    </font>
    <font>
      <sz val="14"/>
      <color theme="1"/>
      <name val="Angsana New"/>
      <family val="1"/>
    </font>
    <font>
      <sz val="14"/>
      <color rgb="FFFF0000"/>
      <name val="TH SarabunPSK"/>
      <family val="2"/>
    </font>
    <font>
      <b/>
      <shadow/>
      <sz val="18"/>
      <color rgb="FF000000"/>
      <name val="TH SarabunPSK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4"/>
      <color rgb="FF0000FF"/>
      <name val="Angsana New"/>
      <family val="1"/>
    </font>
    <font>
      <b/>
      <sz val="15"/>
      <color rgb="FF000000"/>
      <name val="Angsana New"/>
      <family val="1"/>
    </font>
  </fonts>
  <fills count="2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1" fillId="0" borderId="0"/>
  </cellStyleXfs>
  <cellXfs count="279">
    <xf numFmtId="0" fontId="0" fillId="0" borderId="0" xfId="0"/>
    <xf numFmtId="0" fontId="7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shrinkToFit="1"/>
    </xf>
    <xf numFmtId="2" fontId="4" fillId="0" borderId="2" xfId="0" applyNumberFormat="1" applyFont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2" fillId="10" borderId="7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2" fillId="9" borderId="7" xfId="2" applyFont="1" applyFill="1" applyBorder="1" applyAlignment="1">
      <alignment horizontal="center" vertical="center" wrapText="1"/>
    </xf>
    <xf numFmtId="0" fontId="12" fillId="11" borderId="7" xfId="2" applyFont="1" applyFill="1" applyBorder="1" applyAlignment="1">
      <alignment horizontal="center" vertical="center" wrapText="1"/>
    </xf>
    <xf numFmtId="0" fontId="12" fillId="12" borderId="10" xfId="2" applyFont="1" applyFill="1" applyBorder="1" applyAlignment="1">
      <alignment vertical="center"/>
    </xf>
    <xf numFmtId="0" fontId="12" fillId="12" borderId="2" xfId="2" applyFont="1" applyFill="1" applyBorder="1" applyAlignment="1">
      <alignment horizontal="center" vertical="center" wrapText="1"/>
    </xf>
    <xf numFmtId="0" fontId="12" fillId="12" borderId="2" xfId="2" applyFont="1" applyFill="1" applyBorder="1" applyAlignment="1">
      <alignment horizontal="center" vertical="center" shrinkToFit="1"/>
    </xf>
    <xf numFmtId="0" fontId="13" fillId="12" borderId="2" xfId="2" applyFont="1" applyFill="1" applyBorder="1" applyAlignment="1">
      <alignment horizontal="center" vertical="center" wrapText="1"/>
    </xf>
    <xf numFmtId="49" fontId="12" fillId="12" borderId="2" xfId="2" applyNumberFormat="1" applyFont="1" applyFill="1" applyBorder="1" applyAlignment="1">
      <alignment horizontal="center" vertical="center" wrapText="1"/>
    </xf>
    <xf numFmtId="49" fontId="14" fillId="12" borderId="2" xfId="2" applyNumberFormat="1" applyFont="1" applyFill="1" applyBorder="1" applyAlignment="1">
      <alignment horizontal="center" vertical="center" wrapText="1"/>
    </xf>
    <xf numFmtId="2" fontId="3" fillId="0" borderId="11" xfId="3" applyNumberFormat="1" applyFont="1" applyFill="1" applyBorder="1" applyAlignment="1">
      <alignment horizontal="left"/>
    </xf>
    <xf numFmtId="1" fontId="12" fillId="13" borderId="10" xfId="0" applyNumberFormat="1" applyFont="1" applyFill="1" applyBorder="1" applyAlignment="1">
      <alignment horizontal="center" vertical="top" wrapText="1" readingOrder="1"/>
    </xf>
    <xf numFmtId="1" fontId="12" fillId="13" borderId="12" xfId="0" applyNumberFormat="1" applyFont="1" applyFill="1" applyBorder="1" applyAlignment="1">
      <alignment horizontal="center" vertical="top" wrapText="1" readingOrder="1"/>
    </xf>
    <xf numFmtId="2" fontId="3" fillId="0" borderId="13" xfId="3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2" fillId="13" borderId="10" xfId="0" applyFont="1" applyFill="1" applyBorder="1" applyAlignment="1">
      <alignment horizontal="center" vertical="top"/>
    </xf>
    <xf numFmtId="0" fontId="10" fillId="3" borderId="0" xfId="0" applyFont="1" applyFill="1" applyAlignment="1">
      <alignment vertical="top"/>
    </xf>
    <xf numFmtId="2" fontId="3" fillId="0" borderId="15" xfId="3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13" borderId="2" xfId="0" applyFont="1" applyFill="1" applyBorder="1" applyAlignment="1">
      <alignment horizontal="center" vertical="top"/>
    </xf>
    <xf numFmtId="2" fontId="3" fillId="0" borderId="17" xfId="3" applyNumberFormat="1" applyFont="1" applyFill="1" applyBorder="1" applyAlignment="1">
      <alignment horizontal="left"/>
    </xf>
    <xf numFmtId="0" fontId="12" fillId="0" borderId="18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2" fillId="13" borderId="7" xfId="0" applyFont="1" applyFill="1" applyBorder="1" applyAlignment="1">
      <alignment horizontal="center" vertical="top"/>
    </xf>
    <xf numFmtId="2" fontId="3" fillId="14" borderId="1" xfId="3" applyNumberFormat="1" applyFont="1" applyFill="1" applyBorder="1" applyAlignment="1">
      <alignment horizontal="center" vertical="center"/>
    </xf>
    <xf numFmtId="3" fontId="12" fillId="14" borderId="19" xfId="0" applyNumberFormat="1" applyFont="1" applyFill="1" applyBorder="1" applyAlignment="1">
      <alignment horizontal="center" vertical="top" wrapText="1" readingOrder="1"/>
    </xf>
    <xf numFmtId="1" fontId="12" fillId="14" borderId="20" xfId="0" applyNumberFormat="1" applyFont="1" applyFill="1" applyBorder="1" applyAlignment="1">
      <alignment horizontal="center" vertical="top" wrapText="1" readingOrder="1"/>
    </xf>
    <xf numFmtId="1" fontId="12" fillId="14" borderId="21" xfId="0" applyNumberFormat="1" applyFont="1" applyFill="1" applyBorder="1" applyAlignment="1">
      <alignment horizontal="center" vertical="top" wrapText="1" readingOrder="1"/>
    </xf>
    <xf numFmtId="2" fontId="12" fillId="14" borderId="3" xfId="0" applyNumberFormat="1" applyFont="1" applyFill="1" applyBorder="1" applyAlignment="1">
      <alignment horizontal="center" vertical="top" wrapText="1" readingOrder="1"/>
    </xf>
    <xf numFmtId="0" fontId="12" fillId="14" borderId="22" xfId="0" applyFont="1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center" vertical="center"/>
    </xf>
    <xf numFmtId="0" fontId="12" fillId="14" borderId="21" xfId="0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top" wrapText="1" readingOrder="1"/>
    </xf>
    <xf numFmtId="2" fontId="12" fillId="0" borderId="13" xfId="0" applyNumberFormat="1" applyFont="1" applyFill="1" applyBorder="1" applyAlignment="1">
      <alignment horizontal="center" vertical="top" wrapText="1" readingOrder="1"/>
    </xf>
    <xf numFmtId="3" fontId="12" fillId="0" borderId="15" xfId="0" applyNumberFormat="1" applyFont="1" applyFill="1" applyBorder="1" applyAlignment="1">
      <alignment horizontal="center" vertical="top" wrapText="1" readingOrder="1"/>
    </xf>
    <xf numFmtId="3" fontId="12" fillId="0" borderId="17" xfId="0" applyNumberFormat="1" applyFont="1" applyFill="1" applyBorder="1" applyAlignment="1">
      <alignment horizontal="center" vertical="top" wrapText="1" readingOrder="1"/>
    </xf>
    <xf numFmtId="1" fontId="12" fillId="13" borderId="24" xfId="0" applyNumberFormat="1" applyFont="1" applyFill="1" applyBorder="1" applyAlignment="1">
      <alignment horizontal="center" vertical="top" wrapText="1" readingOrder="1"/>
    </xf>
    <xf numFmtId="0" fontId="12" fillId="5" borderId="1" xfId="3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187" fontId="12" fillId="5" borderId="20" xfId="1" applyNumberFormat="1" applyFont="1" applyFill="1" applyBorder="1" applyAlignment="1">
      <alignment horizontal="center" vertical="top" wrapText="1" readingOrder="1"/>
    </xf>
    <xf numFmtId="187" fontId="12" fillId="5" borderId="21" xfId="1" applyNumberFormat="1" applyFont="1" applyFill="1" applyBorder="1" applyAlignment="1">
      <alignment horizontal="center" vertical="top" wrapText="1" readingOrder="1"/>
    </xf>
    <xf numFmtId="4" fontId="12" fillId="5" borderId="3" xfId="3" applyNumberFormat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top"/>
    </xf>
    <xf numFmtId="0" fontId="12" fillId="5" borderId="21" xfId="0" applyFont="1" applyFill="1" applyBorder="1" applyAlignment="1">
      <alignment horizontal="center" vertical="top"/>
    </xf>
    <xf numFmtId="0" fontId="15" fillId="0" borderId="0" xfId="0" applyFont="1" applyAlignment="1"/>
    <xf numFmtId="0" fontId="12" fillId="14" borderId="22" xfId="0" applyFont="1" applyFill="1" applyBorder="1" applyAlignment="1">
      <alignment horizontal="center" vertical="top"/>
    </xf>
    <xf numFmtId="0" fontId="4" fillId="15" borderId="2" xfId="0" applyFont="1" applyFill="1" applyBorder="1" applyAlignment="1">
      <alignment horizontal="center" vertical="top" shrinkToFit="1"/>
    </xf>
    <xf numFmtId="0" fontId="7" fillId="4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2" fontId="3" fillId="3" borderId="2" xfId="3" applyNumberFormat="1" applyFont="1" applyFill="1" applyBorder="1" applyAlignment="1">
      <alignment horizontal="left"/>
    </xf>
    <xf numFmtId="0" fontId="10" fillId="0" borderId="2" xfId="0" applyFont="1" applyBorder="1" applyAlignment="1">
      <alignment vertical="top"/>
    </xf>
    <xf numFmtId="0" fontId="12" fillId="5" borderId="2" xfId="3" applyFont="1" applyFill="1" applyBorder="1" applyAlignment="1">
      <alignment horizontal="center" vertical="center"/>
    </xf>
    <xf numFmtId="0" fontId="23" fillId="18" borderId="2" xfId="0" applyFont="1" applyFill="1" applyBorder="1" applyAlignment="1">
      <alignment horizontal="center"/>
    </xf>
    <xf numFmtId="2" fontId="3" fillId="4" borderId="2" xfId="3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2" fontId="22" fillId="4" borderId="8" xfId="3" applyNumberFormat="1" applyFont="1" applyFill="1" applyBorder="1" applyAlignment="1">
      <alignment horizontal="left"/>
    </xf>
    <xf numFmtId="2" fontId="3" fillId="4" borderId="8" xfId="3" applyNumberFormat="1" applyFont="1" applyFill="1" applyBorder="1" applyAlignment="1">
      <alignment horizontal="left"/>
    </xf>
    <xf numFmtId="2" fontId="3" fillId="4" borderId="16" xfId="3" applyNumberFormat="1" applyFont="1" applyFill="1" applyBorder="1" applyAlignment="1">
      <alignment horizontal="left"/>
    </xf>
    <xf numFmtId="2" fontId="3" fillId="4" borderId="23" xfId="3" applyNumberFormat="1" applyFont="1" applyFill="1" applyBorder="1" applyAlignment="1">
      <alignment horizontal="left"/>
    </xf>
    <xf numFmtId="0" fontId="0" fillId="4" borderId="2" xfId="0" applyFill="1" applyBorder="1"/>
    <xf numFmtId="0" fontId="24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wrapText="1"/>
    </xf>
    <xf numFmtId="14" fontId="25" fillId="0" borderId="26" xfId="0" applyNumberFormat="1" applyFont="1" applyBorder="1" applyAlignment="1">
      <alignment wrapText="1"/>
    </xf>
    <xf numFmtId="16" fontId="25" fillId="0" borderId="26" xfId="0" applyNumberFormat="1" applyFont="1" applyBorder="1" applyAlignment="1">
      <alignment wrapText="1"/>
    </xf>
    <xf numFmtId="0" fontId="19" fillId="0" borderId="0" xfId="0" applyFont="1"/>
    <xf numFmtId="0" fontId="19" fillId="3" borderId="2" xfId="0" applyFont="1" applyFill="1" applyBorder="1"/>
    <xf numFmtId="0" fontId="1" fillId="0" borderId="2" xfId="0" applyFont="1" applyBorder="1"/>
    <xf numFmtId="0" fontId="2" fillId="3" borderId="2" xfId="0" applyFont="1" applyFill="1" applyBorder="1"/>
    <xf numFmtId="0" fontId="5" fillId="2" borderId="7" xfId="0" applyFont="1" applyFill="1" applyBorder="1" applyAlignment="1"/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/>
    <xf numFmtId="0" fontId="5" fillId="2" borderId="5" xfId="0" applyFont="1" applyFill="1" applyBorder="1" applyAlignment="1"/>
    <xf numFmtId="0" fontId="5" fillId="2" borderId="9" xfId="0" applyFont="1" applyFill="1" applyBorder="1" applyAlignment="1"/>
    <xf numFmtId="0" fontId="5" fillId="2" borderId="9" xfId="0" applyFont="1" applyFill="1" applyBorder="1" applyAlignment="1">
      <alignment wrapText="1"/>
    </xf>
    <xf numFmtId="0" fontId="5" fillId="4" borderId="8" xfId="0" applyFont="1" applyFill="1" applyBorder="1" applyAlignment="1"/>
    <xf numFmtId="0" fontId="5" fillId="4" borderId="5" xfId="0" applyFont="1" applyFill="1" applyBorder="1" applyAlignment="1"/>
    <xf numFmtId="0" fontId="5" fillId="2" borderId="10" xfId="0" applyFont="1" applyFill="1" applyBorder="1" applyAlignment="1"/>
    <xf numFmtId="0" fontId="5" fillId="2" borderId="10" xfId="0" applyFont="1" applyFill="1" applyBorder="1" applyAlignment="1">
      <alignment wrapText="1"/>
    </xf>
    <xf numFmtId="2" fontId="0" fillId="0" borderId="0" xfId="0" applyNumberFormat="1"/>
    <xf numFmtId="1" fontId="0" fillId="0" borderId="0" xfId="0" applyNumberFormat="1"/>
    <xf numFmtId="0" fontId="2" fillId="0" borderId="0" xfId="0" applyFont="1"/>
    <xf numFmtId="0" fontId="2" fillId="0" borderId="2" xfId="0" applyFont="1" applyBorder="1"/>
    <xf numFmtId="2" fontId="2" fillId="0" borderId="2" xfId="0" applyNumberFormat="1" applyFont="1" applyBorder="1"/>
    <xf numFmtId="0" fontId="2" fillId="0" borderId="2" xfId="0" applyFont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7" fillId="0" borderId="0" xfId="0" applyFont="1" applyAlignment="1">
      <alignment vertical="center"/>
    </xf>
    <xf numFmtId="0" fontId="26" fillId="23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17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/>
    </xf>
    <xf numFmtId="0" fontId="32" fillId="3" borderId="2" xfId="0" applyFont="1" applyFill="1" applyBorder="1" applyAlignment="1">
      <alignment horizontal="center" vertical="center"/>
    </xf>
    <xf numFmtId="14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14" fontId="27" fillId="0" borderId="2" xfId="0" applyNumberFormat="1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vertical="top"/>
    </xf>
    <xf numFmtId="0" fontId="35" fillId="0" borderId="0" xfId="0" applyFont="1"/>
    <xf numFmtId="0" fontId="0" fillId="0" borderId="0" xfId="0" applyFill="1" applyBorder="1"/>
    <xf numFmtId="0" fontId="1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4" borderId="2" xfId="0" applyFont="1" applyFill="1" applyBorder="1"/>
    <xf numFmtId="187" fontId="2" fillId="4" borderId="2" xfId="1" applyNumberFormat="1" applyFont="1" applyFill="1" applyBorder="1"/>
    <xf numFmtId="0" fontId="2" fillId="4" borderId="2" xfId="0" applyFont="1" applyFill="1" applyBorder="1" applyAlignment="1">
      <alignment horizontal="center" vertical="center" wrapText="1"/>
    </xf>
    <xf numFmtId="187" fontId="2" fillId="0" borderId="2" xfId="1" applyNumberFormat="1" applyFont="1" applyBorder="1"/>
    <xf numFmtId="187" fontId="2" fillId="3" borderId="2" xfId="1" applyNumberFormat="1" applyFont="1" applyFill="1" applyBorder="1"/>
    <xf numFmtId="2" fontId="2" fillId="3" borderId="2" xfId="0" applyNumberFormat="1" applyFont="1" applyFill="1" applyBorder="1"/>
    <xf numFmtId="187" fontId="2" fillId="4" borderId="2" xfId="1" applyNumberFormat="1" applyFont="1" applyFill="1" applyBorder="1" applyAlignment="1">
      <alignment horizontal="center"/>
    </xf>
    <xf numFmtId="189" fontId="2" fillId="0" borderId="2" xfId="1" applyNumberFormat="1" applyFont="1" applyBorder="1"/>
    <xf numFmtId="187" fontId="2" fillId="0" borderId="0" xfId="1" applyNumberFormat="1" applyFont="1"/>
    <xf numFmtId="0" fontId="2" fillId="0" borderId="0" xfId="0" applyFont="1" applyAlignment="1"/>
    <xf numFmtId="0" fontId="1" fillId="0" borderId="25" xfId="0" applyFont="1" applyBorder="1" applyAlignment="1"/>
    <xf numFmtId="188" fontId="4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187" fontId="3" fillId="0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88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87" fontId="22" fillId="0" borderId="2" xfId="1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 vertical="center"/>
    </xf>
    <xf numFmtId="187" fontId="2" fillId="0" borderId="2" xfId="1" applyNumberFormat="1" applyFont="1" applyBorder="1" applyAlignment="1">
      <alignment vertical="top" wrapText="1"/>
    </xf>
    <xf numFmtId="187" fontId="2" fillId="0" borderId="2" xfId="1" applyNumberFormat="1" applyFont="1" applyBorder="1" applyAlignment="1">
      <alignment vertical="top"/>
    </xf>
    <xf numFmtId="190" fontId="2" fillId="0" borderId="2" xfId="0" applyNumberFormat="1" applyFont="1" applyBorder="1"/>
    <xf numFmtId="1" fontId="2" fillId="0" borderId="2" xfId="0" applyNumberFormat="1" applyFont="1" applyBorder="1"/>
    <xf numFmtId="190" fontId="2" fillId="3" borderId="2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27" fillId="22" borderId="2" xfId="0" applyFont="1" applyFill="1" applyBorder="1" applyAlignment="1">
      <alignment vertical="center"/>
    </xf>
    <xf numFmtId="0" fontId="27" fillId="22" borderId="5" xfId="0" applyFont="1" applyFill="1" applyBorder="1" applyAlignment="1">
      <alignment vertical="center"/>
    </xf>
    <xf numFmtId="14" fontId="37" fillId="0" borderId="0" xfId="0" applyNumberFormat="1" applyFont="1"/>
    <xf numFmtId="14" fontId="32" fillId="0" borderId="2" xfId="0" applyNumberFormat="1" applyFont="1" applyBorder="1" applyAlignment="1">
      <alignment horizontal="center" vertical="center"/>
    </xf>
    <xf numFmtId="14" fontId="33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14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17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39" fillId="0" borderId="0" xfId="0" applyFont="1"/>
    <xf numFmtId="0" fontId="32" fillId="0" borderId="7" xfId="0" applyFont="1" applyBorder="1" applyAlignment="1">
      <alignment horizontal="center" vertical="center"/>
    </xf>
    <xf numFmtId="14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14" fontId="27" fillId="0" borderId="7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0" fillId="16" borderId="0" xfId="0" applyFill="1" applyBorder="1"/>
    <xf numFmtId="0" fontId="5" fillId="4" borderId="10" xfId="0" applyFont="1" applyFill="1" applyBorder="1" applyAlignment="1"/>
    <xf numFmtId="0" fontId="0" fillId="4" borderId="10" xfId="0" applyFill="1" applyBorder="1" applyAlignment="1"/>
    <xf numFmtId="0" fontId="0" fillId="17" borderId="2" xfId="0" applyFill="1" applyBorder="1"/>
    <xf numFmtId="0" fontId="0" fillId="0" borderId="2" xfId="0" applyFill="1" applyBorder="1"/>
    <xf numFmtId="1" fontId="0" fillId="0" borderId="2" xfId="0" applyNumberFormat="1" applyFill="1" applyBorder="1"/>
    <xf numFmtId="0" fontId="4" fillId="3" borderId="2" xfId="0" applyFont="1" applyFill="1" applyBorder="1" applyAlignment="1">
      <alignment horizontal="center" vertical="top" shrinkToFit="1"/>
    </xf>
    <xf numFmtId="2" fontId="4" fillId="3" borderId="2" xfId="0" applyNumberFormat="1" applyFont="1" applyFill="1" applyBorder="1" applyAlignment="1">
      <alignment horizontal="center" vertical="top" shrinkToFit="1"/>
    </xf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7" fillId="22" borderId="2" xfId="0" applyFont="1" applyFill="1" applyBorder="1" applyAlignment="1">
      <alignment horizontal="center" vertical="center"/>
    </xf>
    <xf numFmtId="0" fontId="26" fillId="19" borderId="7" xfId="0" applyFont="1" applyFill="1" applyBorder="1" applyAlignment="1">
      <alignment horizontal="center" vertical="center"/>
    </xf>
    <xf numFmtId="0" fontId="26" fillId="19" borderId="9" xfId="0" applyFont="1" applyFill="1" applyBorder="1" applyAlignment="1">
      <alignment horizontal="center" vertical="center"/>
    </xf>
    <xf numFmtId="0" fontId="26" fillId="19" borderId="10" xfId="0" applyFont="1" applyFill="1" applyBorder="1" applyAlignment="1">
      <alignment horizontal="center" vertical="center"/>
    </xf>
    <xf numFmtId="0" fontId="27" fillId="22" borderId="8" xfId="0" applyFont="1" applyFill="1" applyBorder="1" applyAlignment="1">
      <alignment horizontal="center" vertical="center"/>
    </xf>
    <xf numFmtId="0" fontId="4" fillId="24" borderId="2" xfId="0" applyFont="1" applyFill="1" applyBorder="1" applyAlignment="1">
      <alignment vertical="top" wrapText="1"/>
    </xf>
    <xf numFmtId="0" fontId="4" fillId="24" borderId="2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2" fontId="0" fillId="3" borderId="0" xfId="0" applyNumberFormat="1" applyFill="1"/>
    <xf numFmtId="1" fontId="0" fillId="3" borderId="0" xfId="0" applyNumberFormat="1" applyFill="1"/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wrapText="1"/>
    </xf>
    <xf numFmtId="0" fontId="27" fillId="16" borderId="0" xfId="0" applyFont="1" applyFill="1" applyAlignment="1">
      <alignment horizontal="left" vertical="center"/>
    </xf>
    <xf numFmtId="2" fontId="3" fillId="3" borderId="8" xfId="3" applyNumberFormat="1" applyFont="1" applyFill="1" applyBorder="1" applyAlignment="1">
      <alignment horizontal="left"/>
    </xf>
    <xf numFmtId="2" fontId="3" fillId="3" borderId="23" xfId="3" applyNumberFormat="1" applyFont="1" applyFill="1" applyBorder="1" applyAlignment="1">
      <alignment horizontal="left"/>
    </xf>
    <xf numFmtId="2" fontId="3" fillId="3" borderId="16" xfId="3" applyNumberFormat="1" applyFont="1" applyFill="1" applyBorder="1" applyAlignment="1">
      <alignment horizontal="left"/>
    </xf>
    <xf numFmtId="0" fontId="12" fillId="9" borderId="2" xfId="2" applyFont="1" applyFill="1" applyBorder="1" applyAlignment="1">
      <alignment horizontal="center" vertical="center" wrapText="1"/>
    </xf>
    <xf numFmtId="0" fontId="12" fillId="9" borderId="7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6" borderId="7" xfId="2" applyFont="1" applyFill="1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12" fillId="7" borderId="2" xfId="2" applyFont="1" applyFill="1" applyBorder="1" applyAlignment="1">
      <alignment horizontal="center"/>
    </xf>
    <xf numFmtId="0" fontId="12" fillId="7" borderId="7" xfId="2" applyFont="1" applyFill="1" applyBorder="1" applyAlignment="1">
      <alignment horizontal="center" vertical="center" wrapText="1"/>
    </xf>
    <xf numFmtId="0" fontId="12" fillId="7" borderId="9" xfId="2" applyFont="1" applyFill="1" applyBorder="1" applyAlignment="1">
      <alignment horizontal="center" vertical="center" wrapText="1"/>
    </xf>
    <xf numFmtId="2" fontId="12" fillId="8" borderId="8" xfId="2" applyNumberFormat="1" applyFont="1" applyFill="1" applyBorder="1" applyAlignment="1">
      <alignment horizontal="center"/>
    </xf>
    <xf numFmtId="2" fontId="12" fillId="8" borderId="4" xfId="2" applyNumberFormat="1" applyFont="1" applyFill="1" applyBorder="1" applyAlignment="1">
      <alignment horizontal="center"/>
    </xf>
    <xf numFmtId="2" fontId="12" fillId="8" borderId="5" xfId="2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9" fontId="10" fillId="0" borderId="7" xfId="0" applyNumberFormat="1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top" wrapText="1"/>
    </xf>
    <xf numFmtId="0" fontId="12" fillId="5" borderId="2" xfId="2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" fillId="5" borderId="2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28" fillId="21" borderId="16" xfId="0" applyFont="1" applyFill="1" applyBorder="1" applyAlignment="1">
      <alignment horizontal="center" vertical="center"/>
    </xf>
    <xf numFmtId="0" fontId="28" fillId="21" borderId="25" xfId="0" applyFont="1" applyFill="1" applyBorder="1" applyAlignment="1">
      <alignment horizontal="center" vertical="center"/>
    </xf>
    <xf numFmtId="0" fontId="28" fillId="21" borderId="18" xfId="0" applyFont="1" applyFill="1" applyBorder="1" applyAlignment="1">
      <alignment horizontal="center" vertical="center"/>
    </xf>
    <xf numFmtId="0" fontId="26" fillId="21" borderId="2" xfId="0" applyFont="1" applyFill="1" applyBorder="1" applyAlignment="1">
      <alignment horizontal="center" vertical="center"/>
    </xf>
    <xf numFmtId="0" fontId="27" fillId="22" borderId="2" xfId="0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center" vertical="center"/>
    </xf>
    <xf numFmtId="0" fontId="26" fillId="19" borderId="7" xfId="0" applyFont="1" applyFill="1" applyBorder="1" applyAlignment="1">
      <alignment horizontal="center" vertical="center"/>
    </xf>
    <xf numFmtId="0" fontId="26" fillId="19" borderId="9" xfId="0" applyFont="1" applyFill="1" applyBorder="1" applyAlignment="1">
      <alignment horizontal="center" vertical="center"/>
    </xf>
    <xf numFmtId="0" fontId="26" fillId="19" borderId="10" xfId="0" applyFont="1" applyFill="1" applyBorder="1" applyAlignment="1">
      <alignment horizontal="center" vertical="center"/>
    </xf>
    <xf numFmtId="0" fontId="26" fillId="19" borderId="16" xfId="0" applyFont="1" applyFill="1" applyBorder="1" applyAlignment="1">
      <alignment horizontal="center" vertical="center"/>
    </xf>
    <xf numFmtId="0" fontId="26" fillId="19" borderId="25" xfId="0" applyFont="1" applyFill="1" applyBorder="1" applyAlignment="1">
      <alignment horizontal="center" vertical="center"/>
    </xf>
    <xf numFmtId="0" fontId="26" fillId="19" borderId="18" xfId="0" applyFont="1" applyFill="1" applyBorder="1" applyAlignment="1">
      <alignment horizontal="center" vertical="center"/>
    </xf>
    <xf numFmtId="0" fontId="26" fillId="19" borderId="23" xfId="0" applyFont="1" applyFill="1" applyBorder="1" applyAlignment="1">
      <alignment horizontal="center" vertical="center"/>
    </xf>
    <xf numFmtId="0" fontId="26" fillId="19" borderId="6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26" fillId="20" borderId="2" xfId="0" applyFont="1" applyFill="1" applyBorder="1" applyAlignment="1">
      <alignment horizontal="center" vertical="center"/>
    </xf>
    <xf numFmtId="0" fontId="27" fillId="20" borderId="2" xfId="0" applyFont="1" applyFill="1" applyBorder="1" applyAlignment="1">
      <alignment horizontal="center" vertical="center"/>
    </xf>
    <xf numFmtId="0" fontId="27" fillId="20" borderId="8" xfId="0" applyFont="1" applyFill="1" applyBorder="1" applyAlignment="1">
      <alignment horizontal="center" vertical="center"/>
    </xf>
    <xf numFmtId="0" fontId="27" fillId="22" borderId="8" xfId="0" applyFont="1" applyFill="1" applyBorder="1" applyAlignment="1">
      <alignment horizontal="center" vertical="center"/>
    </xf>
    <xf numFmtId="0" fontId="26" fillId="19" borderId="7" xfId="0" applyFont="1" applyFill="1" applyBorder="1" applyAlignment="1">
      <alignment horizontal="left" vertical="center"/>
    </xf>
    <xf numFmtId="0" fontId="26" fillId="19" borderId="9" xfId="0" applyFont="1" applyFill="1" applyBorder="1" applyAlignment="1">
      <alignment horizontal="left" vertical="center"/>
    </xf>
    <xf numFmtId="0" fontId="26" fillId="19" borderId="10" xfId="0" applyFont="1" applyFill="1" applyBorder="1" applyAlignment="1">
      <alignment horizontal="left" vertical="center"/>
    </xf>
    <xf numFmtId="0" fontId="26" fillId="19" borderId="2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2" fontId="3" fillId="0" borderId="2" xfId="3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" fontId="2" fillId="0" borderId="2" xfId="0" applyNumberFormat="1" applyFont="1" applyBorder="1" applyAlignment="1"/>
    <xf numFmtId="2" fontId="3" fillId="16" borderId="2" xfId="3" applyNumberFormat="1" applyFont="1" applyFill="1" applyBorder="1" applyAlignment="1">
      <alignment horizontal="left"/>
    </xf>
    <xf numFmtId="0" fontId="10" fillId="16" borderId="2" xfId="0" applyFont="1" applyFill="1" applyBorder="1" applyAlignment="1">
      <alignment vertical="top"/>
    </xf>
    <xf numFmtId="2" fontId="3" fillId="0" borderId="2" xfId="3" applyNumberFormat="1" applyFont="1" applyFill="1" applyBorder="1" applyAlignment="1">
      <alignment horizontal="left" vertical="top"/>
    </xf>
    <xf numFmtId="0" fontId="12" fillId="0" borderId="2" xfId="3" applyFont="1" applyFill="1" applyBorder="1" applyAlignment="1">
      <alignment horizontal="left" vertical="top"/>
    </xf>
    <xf numFmtId="0" fontId="10" fillId="25" borderId="2" xfId="0" applyFont="1" applyFill="1" applyBorder="1" applyAlignment="1">
      <alignment vertical="top"/>
    </xf>
    <xf numFmtId="0" fontId="2" fillId="25" borderId="2" xfId="0" applyFont="1" applyFill="1" applyBorder="1" applyAlignment="1">
      <alignment vertical="top"/>
    </xf>
    <xf numFmtId="0" fontId="2" fillId="25" borderId="2" xfId="0" applyFont="1" applyFill="1" applyBorder="1"/>
  </cellXfs>
  <cellStyles count="4">
    <cellStyle name="เครื่องหมายจุลภาค" xfId="1" builtinId="3"/>
    <cellStyle name="ปกติ" xfId="0" builtinId="0"/>
    <cellStyle name="ปกติ 3" xfId="3"/>
    <cellStyle name="ปกติ 4" xfId="2"/>
  </cellStyles>
  <dxfs count="0"/>
  <tableStyles count="0" defaultTableStyle="TableStyleMedium9" defaultPivotStyle="PivotStyleLight16"/>
  <colors>
    <mruColors>
      <color rgb="FF99FF33"/>
      <color rgb="FFFFCC00"/>
      <color rgb="FFFF9900"/>
      <color rgb="FFFFFF00"/>
      <color rgb="FF00FFFF"/>
      <color rgb="FFFF9999"/>
      <color rgb="FFCCFF3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ขึ้นทะเบียน!$A$10:$A$36</c:f>
              <c:strCache>
                <c:ptCount val="27"/>
                <c:pt idx="0">
                  <c:v>รวม อ.เมือง</c:v>
                </c:pt>
                <c:pt idx="1">
                  <c:v>เหล่าเสือโก้ก</c:v>
                </c:pt>
                <c:pt idx="2">
                  <c:v>ดอนมดแดง</c:v>
                </c:pt>
                <c:pt idx="3">
                  <c:v>ม่วงสามสิบ</c:v>
                </c:pt>
                <c:pt idx="4">
                  <c:v>เขื่องใน</c:v>
                </c:pt>
                <c:pt idx="5">
                  <c:v>ตาลสุม</c:v>
                </c:pt>
                <c:pt idx="6">
                  <c:v>ตระการพืชผล</c:v>
                </c:pt>
                <c:pt idx="7">
                  <c:v>กุดข้าวปุ้น</c:v>
                </c:pt>
                <c:pt idx="8">
                  <c:v>เขมราฐ</c:v>
                </c:pt>
                <c:pt idx="9">
                  <c:v>นาตาล</c:v>
                </c:pt>
                <c:pt idx="10">
                  <c:v>โพธิ์ไทร</c:v>
                </c:pt>
                <c:pt idx="11">
                  <c:v>ศรีเมืองใหม่</c:v>
                </c:pt>
                <c:pt idx="12">
                  <c:v>พิบูลมังสาหาร</c:v>
                </c:pt>
                <c:pt idx="13">
                  <c:v>วารินชำราบ</c:v>
                </c:pt>
                <c:pt idx="14">
                  <c:v>ค่ายสรรพสิทธิ์ฯ</c:v>
                </c:pt>
                <c:pt idx="15">
                  <c:v>สิรินธร</c:v>
                </c:pt>
                <c:pt idx="16">
                  <c:v>โขงเจียม</c:v>
                </c:pt>
                <c:pt idx="17">
                  <c:v>สำโรง</c:v>
                </c:pt>
                <c:pt idx="18">
                  <c:v>สว่างวีระวงศ์</c:v>
                </c:pt>
                <c:pt idx="19">
                  <c:v>นาเยีย</c:v>
                </c:pt>
                <c:pt idx="20">
                  <c:v>เดชอุดม</c:v>
                </c:pt>
                <c:pt idx="21">
                  <c:v>น้ำยืน</c:v>
                </c:pt>
                <c:pt idx="22">
                  <c:v>น้ำขุ่น</c:v>
                </c:pt>
                <c:pt idx="23">
                  <c:v>นาจะหลวย</c:v>
                </c:pt>
                <c:pt idx="24">
                  <c:v>บุณฑริก</c:v>
                </c:pt>
                <c:pt idx="25">
                  <c:v>ทุ่งศรีอุดม</c:v>
                </c:pt>
                <c:pt idx="26">
                  <c:v>รวมทั้งจังหวัด</c:v>
                </c:pt>
              </c:strCache>
            </c:strRef>
          </c:cat>
          <c:val>
            <c:numRef>
              <c:f>ขึ้นทะเบียน!$E$10:$E$36</c:f>
              <c:numCache>
                <c:formatCode>0.00</c:formatCode>
                <c:ptCount val="27"/>
                <c:pt idx="0">
                  <c:v>89.267305475023022</c:v>
                </c:pt>
                <c:pt idx="1">
                  <c:v>22.966774426772279</c:v>
                </c:pt>
                <c:pt idx="2">
                  <c:v>28.083340120140534</c:v>
                </c:pt>
                <c:pt idx="3">
                  <c:v>25.622035191413179</c:v>
                </c:pt>
                <c:pt idx="4">
                  <c:v>26.634184798627803</c:v>
                </c:pt>
                <c:pt idx="5">
                  <c:v>7.7423230995306609</c:v>
                </c:pt>
                <c:pt idx="6">
                  <c:v>26.650613591185863</c:v>
                </c:pt>
                <c:pt idx="7">
                  <c:v>15.488200469354426</c:v>
                </c:pt>
                <c:pt idx="8">
                  <c:v>14.19716454229761</c:v>
                </c:pt>
                <c:pt idx="9">
                  <c:v>21.958717610891522</c:v>
                </c:pt>
                <c:pt idx="10">
                  <c:v>30.162041454709776</c:v>
                </c:pt>
                <c:pt idx="11">
                  <c:v>23.528193834672088</c:v>
                </c:pt>
                <c:pt idx="12">
                  <c:v>17.915482308025439</c:v>
                </c:pt>
                <c:pt idx="13">
                  <c:v>36.66766181912292</c:v>
                </c:pt>
                <c:pt idx="15">
                  <c:v>17.579685197061242</c:v>
                </c:pt>
                <c:pt idx="16">
                  <c:v>20.267983274860203</c:v>
                </c:pt>
                <c:pt idx="17">
                  <c:v>28.331059765787124</c:v>
                </c:pt>
                <c:pt idx="18">
                  <c:v>30.851171480683465</c:v>
                </c:pt>
                <c:pt idx="19">
                  <c:v>16.549308428042661</c:v>
                </c:pt>
                <c:pt idx="20">
                  <c:v>20.170158337183672</c:v>
                </c:pt>
                <c:pt idx="21">
                  <c:v>19.909033814588977</c:v>
                </c:pt>
                <c:pt idx="22">
                  <c:v>7.7229678747705313</c:v>
                </c:pt>
                <c:pt idx="23">
                  <c:v>8.7621185575975673</c:v>
                </c:pt>
                <c:pt idx="24">
                  <c:v>15.592277402614027</c:v>
                </c:pt>
                <c:pt idx="25">
                  <c:v>13.233394736284909</c:v>
                </c:pt>
                <c:pt idx="26" formatCode="#,##0.00">
                  <c:v>30.068975418142873</c:v>
                </c:pt>
              </c:numCache>
            </c:numRef>
          </c:val>
        </c:ser>
        <c:gapWidth val="77"/>
        <c:axId val="72910336"/>
        <c:axId val="72911872"/>
      </c:barChart>
      <c:lineChart>
        <c:grouping val="standard"/>
        <c:ser>
          <c:idx val="1"/>
          <c:order val="1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ขึ้นทะเบียน!$A$10:$A$36</c:f>
              <c:strCache>
                <c:ptCount val="27"/>
                <c:pt idx="0">
                  <c:v>รวม อ.เมือง</c:v>
                </c:pt>
                <c:pt idx="1">
                  <c:v>เหล่าเสือโก้ก</c:v>
                </c:pt>
                <c:pt idx="2">
                  <c:v>ดอนมดแดง</c:v>
                </c:pt>
                <c:pt idx="3">
                  <c:v>ม่วงสามสิบ</c:v>
                </c:pt>
                <c:pt idx="4">
                  <c:v>เขื่องใน</c:v>
                </c:pt>
                <c:pt idx="5">
                  <c:v>ตาลสุม</c:v>
                </c:pt>
                <c:pt idx="6">
                  <c:v>ตระการพืชผล</c:v>
                </c:pt>
                <c:pt idx="7">
                  <c:v>กุดข้าวปุ้น</c:v>
                </c:pt>
                <c:pt idx="8">
                  <c:v>เขมราฐ</c:v>
                </c:pt>
                <c:pt idx="9">
                  <c:v>นาตาล</c:v>
                </c:pt>
                <c:pt idx="10">
                  <c:v>โพธิ์ไทร</c:v>
                </c:pt>
                <c:pt idx="11">
                  <c:v>ศรีเมืองใหม่</c:v>
                </c:pt>
                <c:pt idx="12">
                  <c:v>พิบูลมังสาหาร</c:v>
                </c:pt>
                <c:pt idx="13">
                  <c:v>วารินชำราบ</c:v>
                </c:pt>
                <c:pt idx="14">
                  <c:v>ค่ายสรรพสิทธิ์ฯ</c:v>
                </c:pt>
                <c:pt idx="15">
                  <c:v>สิรินธร</c:v>
                </c:pt>
                <c:pt idx="16">
                  <c:v>โขงเจียม</c:v>
                </c:pt>
                <c:pt idx="17">
                  <c:v>สำโรง</c:v>
                </c:pt>
                <c:pt idx="18">
                  <c:v>สว่างวีระวงศ์</c:v>
                </c:pt>
                <c:pt idx="19">
                  <c:v>นาเยีย</c:v>
                </c:pt>
                <c:pt idx="20">
                  <c:v>เดชอุดม</c:v>
                </c:pt>
                <c:pt idx="21">
                  <c:v>น้ำยืน</c:v>
                </c:pt>
                <c:pt idx="22">
                  <c:v>น้ำขุ่น</c:v>
                </c:pt>
                <c:pt idx="23">
                  <c:v>นาจะหลวย</c:v>
                </c:pt>
                <c:pt idx="24">
                  <c:v>บุณฑริก</c:v>
                </c:pt>
                <c:pt idx="25">
                  <c:v>ทุ่งศรีอุดม</c:v>
                </c:pt>
                <c:pt idx="26">
                  <c:v>รวมทั้งจังหวัด</c:v>
                </c:pt>
              </c:strCache>
            </c:strRef>
          </c:cat>
          <c:val>
            <c:numRef>
              <c:f>ขึ้นทะเบียน!$Q$10:$Q$36</c:f>
              <c:numCache>
                <c:formatCode>General</c:formatCode>
                <c:ptCount val="27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</c:numCache>
            </c:numRef>
          </c:val>
        </c:ser>
        <c:marker val="1"/>
        <c:axId val="72910336"/>
        <c:axId val="72911872"/>
      </c:lineChart>
      <c:catAx>
        <c:axId val="72910336"/>
        <c:scaling>
          <c:orientation val="minMax"/>
        </c:scaling>
        <c:axPos val="b"/>
        <c:tickLblPos val="nextTo"/>
        <c:spPr>
          <a:noFill/>
        </c:spPr>
        <c:txPr>
          <a:bodyPr/>
          <a:lstStyle/>
          <a:p>
            <a:pPr>
              <a:defRPr sz="1100" b="1"/>
            </a:pPr>
            <a:endParaRPr lang="th-TH"/>
          </a:p>
        </c:txPr>
        <c:crossAx val="72911872"/>
        <c:crosses val="autoZero"/>
        <c:auto val="1"/>
        <c:lblAlgn val="ctr"/>
        <c:lblOffset val="100"/>
      </c:catAx>
      <c:valAx>
        <c:axId val="72911872"/>
        <c:scaling>
          <c:orientation val="minMax"/>
          <c:max val="100"/>
          <c:min val="0"/>
        </c:scaling>
        <c:axPos val="l"/>
        <c:numFmt formatCode="General" sourceLinked="0"/>
        <c:tickLblPos val="nextTo"/>
        <c:txPr>
          <a:bodyPr/>
          <a:lstStyle/>
          <a:p>
            <a:pPr>
              <a:defRPr sz="1400" b="1"/>
            </a:pPr>
            <a:endParaRPr lang="th-TH"/>
          </a:p>
        </c:txPr>
        <c:crossAx val="72910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2.8661384370426084E-2"/>
          <c:y val="0.11039244252917632"/>
          <c:w val="0.9554115976749078"/>
          <c:h val="0.39614151854862206"/>
        </c:manualLayout>
      </c:layout>
      <c:barChart>
        <c:barDir val="col"/>
        <c:grouping val="stacked"/>
        <c:ser>
          <c:idx val="0"/>
          <c:order val="0"/>
          <c:tx>
            <c:v>เป็นบวก</c:v>
          </c:tx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conversion'!$B$4:$B$33</c:f>
              <c:strCache>
                <c:ptCount val="30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  <c:pt idx="18">
                  <c:v>ค่ายสรรพสิทธิฯ</c:v>
                </c:pt>
                <c:pt idx="19">
                  <c:v>พิบูลมังสาหาร</c:v>
                </c:pt>
                <c:pt idx="20">
                  <c:v>นาตาล</c:v>
                </c:pt>
                <c:pt idx="21">
                  <c:v>ทุ่งศรีอุดม</c:v>
                </c:pt>
                <c:pt idx="22">
                  <c:v>ดอนมดแดง</c:v>
                </c:pt>
                <c:pt idx="23">
                  <c:v>กุดข้าวปุ้น</c:v>
                </c:pt>
                <c:pt idx="24">
                  <c:v>โขงเจียม</c:v>
                </c:pt>
                <c:pt idx="25">
                  <c:v>นาเยีย</c:v>
                </c:pt>
                <c:pt idx="26">
                  <c:v>น้ำขุ่น</c:v>
                </c:pt>
                <c:pt idx="27">
                  <c:v>บุณฑริก</c:v>
                </c:pt>
                <c:pt idx="28">
                  <c:v>อุบลรักษ์</c:v>
                </c:pt>
                <c:pt idx="29">
                  <c:v>ร่มเกล้า</c:v>
                </c:pt>
              </c:strCache>
            </c:strRef>
          </c:cat>
          <c:val>
            <c:numRef>
              <c:f>'กราฟ conversion'!$F$4:$F$33</c:f>
              <c:numCache>
                <c:formatCode>General</c:formatCode>
                <c:ptCount val="30"/>
                <c:pt idx="11">
                  <c:v>1</c:v>
                </c:pt>
                <c:pt idx="15">
                  <c:v>1</c:v>
                </c:pt>
                <c:pt idx="20">
                  <c:v>1</c:v>
                </c:pt>
              </c:numCache>
            </c:numRef>
          </c:val>
        </c:ser>
        <c:ser>
          <c:idx val="1"/>
          <c:order val="1"/>
          <c:tx>
            <c:v>ไม่มีผลเสมหะ</c:v>
          </c:tx>
          <c:spPr>
            <a:solidFill>
              <a:srgbClr val="FFC00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conversion'!$B$4:$B$25</c:f>
              <c:strCache>
                <c:ptCount val="22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  <c:pt idx="18">
                  <c:v>ค่ายสรรพสิทธิฯ</c:v>
                </c:pt>
                <c:pt idx="19">
                  <c:v>พิบูลมังสาหาร</c:v>
                </c:pt>
                <c:pt idx="20">
                  <c:v>นาตาล</c:v>
                </c:pt>
                <c:pt idx="21">
                  <c:v>ทุ่งศรีอุดม</c:v>
                </c:pt>
              </c:strCache>
            </c:strRef>
          </c:cat>
          <c:val>
            <c:numRef>
              <c:f>'กราฟ conversion'!$H$4:$H$33</c:f>
              <c:numCache>
                <c:formatCode>General</c:formatCode>
                <c:ptCount val="30"/>
                <c:pt idx="11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</c:ser>
        <c:ser>
          <c:idx val="2"/>
          <c:order val="2"/>
          <c:tx>
            <c:v>ตาย</c:v>
          </c:tx>
          <c:spPr>
            <a:solidFill>
              <a:srgbClr val="FF000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conversion'!$B$4:$B$25</c:f>
              <c:strCache>
                <c:ptCount val="22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  <c:pt idx="18">
                  <c:v>ค่ายสรรพสิทธิฯ</c:v>
                </c:pt>
                <c:pt idx="19">
                  <c:v>พิบูลมังสาหาร</c:v>
                </c:pt>
                <c:pt idx="20">
                  <c:v>นาตาล</c:v>
                </c:pt>
                <c:pt idx="21">
                  <c:v>ทุ่งศรีอุดม</c:v>
                </c:pt>
              </c:strCache>
            </c:strRef>
          </c:cat>
          <c:val>
            <c:numRef>
              <c:f>'กราฟ conversion'!$J$4:$J$33</c:f>
              <c:numCache>
                <c:formatCode>General</c:formatCode>
                <c:ptCount val="30"/>
                <c:pt idx="12">
                  <c:v>1</c:v>
                </c:pt>
                <c:pt idx="13">
                  <c:v>1</c:v>
                </c:pt>
                <c:pt idx="18">
                  <c:v>1</c:v>
                </c:pt>
                <c:pt idx="21">
                  <c:v>2</c:v>
                </c:pt>
              </c:numCache>
            </c:numRef>
          </c:val>
        </c:ser>
        <c:ser>
          <c:idx val="3"/>
          <c:order val="3"/>
          <c:tx>
            <c:v>โอนออกไม่มราบผล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conversion'!$B$4:$B$25</c:f>
              <c:strCache>
                <c:ptCount val="22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  <c:pt idx="18">
                  <c:v>ค่ายสรรพสิทธิฯ</c:v>
                </c:pt>
                <c:pt idx="19">
                  <c:v>พิบูลมังสาหาร</c:v>
                </c:pt>
                <c:pt idx="20">
                  <c:v>นาตาล</c:v>
                </c:pt>
                <c:pt idx="21">
                  <c:v>ทุ่งศรีอุดม</c:v>
                </c:pt>
              </c:strCache>
            </c:strRef>
          </c:cat>
          <c:val>
            <c:numRef>
              <c:f>'กราฟ conversion'!$N$4:$N$33</c:f>
              <c:numCache>
                <c:formatCode>General</c:formatCode>
                <c:ptCount val="30"/>
                <c:pt idx="15">
                  <c:v>3</c:v>
                </c:pt>
              </c:numCache>
            </c:numRef>
          </c:val>
        </c:ser>
        <c:overlap val="100"/>
        <c:axId val="78115200"/>
        <c:axId val="78116736"/>
      </c:barChart>
      <c:catAx>
        <c:axId val="78115200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/>
            </a:pPr>
            <a:endParaRPr lang="th-TH"/>
          </a:p>
        </c:txPr>
        <c:crossAx val="78116736"/>
        <c:crosses val="autoZero"/>
        <c:auto val="1"/>
        <c:lblAlgn val="ctr"/>
        <c:lblOffset val="100"/>
      </c:catAx>
      <c:valAx>
        <c:axId val="7811673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7811520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40707018305403"/>
          <c:y val="5.2791748281145771E-3"/>
          <c:w val="0.25075963706817128"/>
          <c:h val="0.19247755665288738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7793513614650904E-2"/>
          <c:y val="9.2882924410336201E-2"/>
          <c:w val="0.92812326858077465"/>
          <c:h val="0.58705222904538656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6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Pt>
            <c:idx val="17"/>
            <c:spPr>
              <a:solidFill>
                <a:srgbClr val="00B050"/>
              </a:solidFill>
            </c:spPr>
          </c:dPt>
          <c:dPt>
            <c:idx val="18"/>
            <c:spPr>
              <a:solidFill>
                <a:srgbClr val="00B050"/>
              </a:solidFill>
            </c:spPr>
          </c:dPt>
          <c:dPt>
            <c:idx val="22"/>
            <c:spPr>
              <a:solidFill>
                <a:srgbClr val="00B050"/>
              </a:solidFill>
            </c:spPr>
          </c:dPt>
          <c:dPt>
            <c:idx val="25"/>
            <c:spPr>
              <a:solidFill>
                <a:srgbClr val="00B050"/>
              </a:solidFill>
            </c:spPr>
          </c:dPt>
          <c:dPt>
            <c:idx val="26"/>
            <c:spPr>
              <a:solidFill>
                <a:srgbClr val="00B050"/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th-TH"/>
              </a:p>
            </c:txPr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กราฟคัดกรอง!$I$6:$I$33</c:f>
              <c:numCache>
                <c:formatCode>#,##0.0</c:formatCode>
                <c:ptCount val="28"/>
                <c:pt idx="0">
                  <c:v>83.5</c:v>
                </c:pt>
                <c:pt idx="1">
                  <c:v>78</c:v>
                </c:pt>
                <c:pt idx="2" formatCode="#,##0">
                  <c:v>100</c:v>
                </c:pt>
                <c:pt idx="3">
                  <c:v>5.882352941176471</c:v>
                </c:pt>
                <c:pt idx="4" formatCode="#,##0">
                  <c:v>100</c:v>
                </c:pt>
                <c:pt idx="5">
                  <c:v>91.370558375634516</c:v>
                </c:pt>
                <c:pt idx="6" formatCode="#,##0">
                  <c:v>100</c:v>
                </c:pt>
                <c:pt idx="7" formatCode="#,##0">
                  <c:v>100</c:v>
                </c:pt>
                <c:pt idx="8">
                  <c:v>92.460317460317455</c:v>
                </c:pt>
                <c:pt idx="9">
                  <c:v>87.654320987654316</c:v>
                </c:pt>
                <c:pt idx="10">
                  <c:v>47.126436781609193</c:v>
                </c:pt>
                <c:pt idx="11" formatCode="#,##0">
                  <c:v>100</c:v>
                </c:pt>
                <c:pt idx="12">
                  <c:v>84.415584415584419</c:v>
                </c:pt>
                <c:pt idx="13" formatCode="#,##0">
                  <c:v>100</c:v>
                </c:pt>
                <c:pt idx="14">
                  <c:v>84.236453201970448</c:v>
                </c:pt>
                <c:pt idx="15">
                  <c:v>63.125948406676784</c:v>
                </c:pt>
                <c:pt idx="16">
                  <c:v>98.290598290598297</c:v>
                </c:pt>
                <c:pt idx="17" formatCode="#,##0">
                  <c:v>100</c:v>
                </c:pt>
                <c:pt idx="18">
                  <c:v>97.590361445783131</c:v>
                </c:pt>
                <c:pt idx="19" formatCode="#,##0">
                  <c:v>100</c:v>
                </c:pt>
                <c:pt idx="20" formatCode="#,##0">
                  <c:v>100</c:v>
                </c:pt>
                <c:pt idx="21">
                  <c:v>55.4</c:v>
                </c:pt>
                <c:pt idx="22" formatCode="#,##0">
                  <c:v>100</c:v>
                </c:pt>
                <c:pt idx="23">
                  <c:v>90.476190476190482</c:v>
                </c:pt>
                <c:pt idx="24">
                  <c:v>69.523809523809518</c:v>
                </c:pt>
                <c:pt idx="25" formatCode="#,##0">
                  <c:v>100</c:v>
                </c:pt>
                <c:pt idx="26" formatCode="#,##0">
                  <c:v>100</c:v>
                </c:pt>
                <c:pt idx="27">
                  <c:v>82.361639205745675</c:v>
                </c:pt>
              </c:numCache>
            </c:numRef>
          </c:val>
        </c:ser>
        <c:axId val="78318976"/>
        <c:axId val="78328960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78318976"/>
        <c:axId val="78328960"/>
      </c:lineChart>
      <c:catAx>
        <c:axId val="78318976"/>
        <c:scaling>
          <c:orientation val="minMax"/>
        </c:scaling>
        <c:axPos val="b"/>
        <c:tickLblPos val="nextTo"/>
        <c:crossAx val="78328960"/>
        <c:crosses val="autoZero"/>
        <c:auto val="1"/>
        <c:lblAlgn val="ctr"/>
        <c:lblOffset val="100"/>
      </c:catAx>
      <c:valAx>
        <c:axId val="78328960"/>
        <c:scaling>
          <c:orientation val="minMax"/>
          <c:max val="100"/>
        </c:scaling>
        <c:axPos val="l"/>
        <c:numFmt formatCode="General" sourceLinked="0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78318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5165905138630964E-2"/>
          <c:y val="8.3642000798212213E-2"/>
          <c:w val="0.91527854204324866"/>
          <c:h val="0.5962931526575117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1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2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Pt>
            <c:idx val="20"/>
            <c:spPr>
              <a:solidFill>
                <a:srgbClr val="00B050"/>
              </a:solidFill>
            </c:spPr>
          </c:dPt>
          <c:dPt>
            <c:idx val="22"/>
            <c:spPr>
              <a:solidFill>
                <a:srgbClr val="00B050"/>
              </a:solidFill>
            </c:spPr>
          </c:dPt>
          <c:dPt>
            <c:idx val="25"/>
            <c:spPr>
              <a:solidFill>
                <a:srgbClr val="00B050"/>
              </a:solidFill>
            </c:spPr>
          </c:dPt>
          <c:dPt>
            <c:idx val="26"/>
            <c:spPr>
              <a:solidFill>
                <a:srgbClr val="00B05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กราฟคัดกรอง!$M$6:$M$33</c:f>
              <c:numCache>
                <c:formatCode>#,##0</c:formatCode>
                <c:ptCount val="28"/>
                <c:pt idx="0" formatCode="#,##0.0">
                  <c:v>61.533333333333331</c:v>
                </c:pt>
                <c:pt idx="1">
                  <c:v>100</c:v>
                </c:pt>
                <c:pt idx="2" formatCode="#,##0.0">
                  <c:v>80</c:v>
                </c:pt>
                <c:pt idx="3" formatCode="#,##0.0">
                  <c:v>94.074074074074076</c:v>
                </c:pt>
                <c:pt idx="4" formatCode="#,##0.0">
                  <c:v>95.625</c:v>
                </c:pt>
                <c:pt idx="5" formatCode="#,##0.0">
                  <c:v>80.407124681933837</c:v>
                </c:pt>
                <c:pt idx="6">
                  <c:v>100</c:v>
                </c:pt>
                <c:pt idx="7" formatCode="#,##0.0">
                  <c:v>95.555555555555557</c:v>
                </c:pt>
                <c:pt idx="8">
                  <c:v>100</c:v>
                </c:pt>
                <c:pt idx="9" formatCode="#,##0.0">
                  <c:v>90.995260663507111</c:v>
                </c:pt>
                <c:pt idx="10">
                  <c:v>100</c:v>
                </c:pt>
                <c:pt idx="11" formatCode="#,##0.0">
                  <c:v>90.963855421686745</c:v>
                </c:pt>
                <c:pt idx="12" formatCode="#,##0.0">
                  <c:v>97.169811320754718</c:v>
                </c:pt>
                <c:pt idx="13" formatCode="#,##0.0">
                  <c:v>93.597560975609753</c:v>
                </c:pt>
                <c:pt idx="14" formatCode="#,##0.0">
                  <c:v>98.727272727272734</c:v>
                </c:pt>
                <c:pt idx="15">
                  <c:v>100</c:v>
                </c:pt>
                <c:pt idx="16">
                  <c:v>100</c:v>
                </c:pt>
                <c:pt idx="17" formatCode="#,##0.0">
                  <c:v>93.269230769230774</c:v>
                </c:pt>
                <c:pt idx="18" formatCode="#,##0.0">
                  <c:v>70.656370656370655</c:v>
                </c:pt>
                <c:pt idx="19">
                  <c:v>100</c:v>
                </c:pt>
                <c:pt idx="20">
                  <c:v>100</c:v>
                </c:pt>
                <c:pt idx="21" formatCode="#,##0.0">
                  <c:v>91.034482758620683</c:v>
                </c:pt>
                <c:pt idx="22">
                  <c:v>100</c:v>
                </c:pt>
                <c:pt idx="23" formatCode="#,##0.0">
                  <c:v>75.373134328358205</c:v>
                </c:pt>
                <c:pt idx="24" formatCode="#,##0.0">
                  <c:v>92.148760330578511</c:v>
                </c:pt>
                <c:pt idx="25">
                  <c:v>100</c:v>
                </c:pt>
                <c:pt idx="26" formatCode="#,##0.0">
                  <c:v>95.808383233532936</c:v>
                </c:pt>
                <c:pt idx="27" formatCode="#,##0.0">
                  <c:v>89.041937181961742</c:v>
                </c:pt>
              </c:numCache>
            </c:numRef>
          </c:val>
        </c:ser>
        <c:gapWidth val="76"/>
        <c:axId val="78379264"/>
        <c:axId val="78397440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78379264"/>
        <c:axId val="78397440"/>
      </c:lineChart>
      <c:catAx>
        <c:axId val="78379264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/>
            </a:pPr>
            <a:endParaRPr lang="th-TH"/>
          </a:p>
        </c:txPr>
        <c:crossAx val="78397440"/>
        <c:crosses val="autoZero"/>
        <c:auto val="1"/>
        <c:lblAlgn val="ctr"/>
        <c:lblOffset val="100"/>
      </c:catAx>
      <c:valAx>
        <c:axId val="78397440"/>
        <c:scaling>
          <c:orientation val="minMax"/>
          <c:max val="100"/>
        </c:scaling>
        <c:axPos val="l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th-TH"/>
          </a:p>
        </c:txPr>
        <c:crossAx val="78379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7751909661049917E-2"/>
          <c:y val="8.5609077451580626E-2"/>
          <c:w val="0.90330134493411229"/>
          <c:h val="0.60394800685290462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6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21"/>
            <c:spPr>
              <a:solidFill>
                <a:srgbClr val="00B050"/>
              </a:solidFill>
            </c:spPr>
          </c:dPt>
          <c:dPt>
            <c:idx val="22"/>
            <c:spPr>
              <a:solidFill>
                <a:srgbClr val="00B050"/>
              </a:solidFill>
            </c:spPr>
          </c:dPt>
          <c:dPt>
            <c:idx val="23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กราฟคัดกรอง!$Q$6:$Q$33</c:f>
              <c:numCache>
                <c:formatCode>#,##0.0</c:formatCode>
                <c:ptCount val="28"/>
                <c:pt idx="0">
                  <c:v>70.952821461609616</c:v>
                </c:pt>
                <c:pt idx="1">
                  <c:v>75.711662075298435</c:v>
                </c:pt>
                <c:pt idx="2">
                  <c:v>92.89340101522842</c:v>
                </c:pt>
                <c:pt idx="3">
                  <c:v>98.848368522072931</c:v>
                </c:pt>
                <c:pt idx="4" formatCode="#,##0">
                  <c:v>100</c:v>
                </c:pt>
                <c:pt idx="5" formatCode="#,##0">
                  <c:v>100</c:v>
                </c:pt>
                <c:pt idx="6" formatCode="#,##0">
                  <c:v>100</c:v>
                </c:pt>
                <c:pt idx="7" formatCode="#,##0">
                  <c:v>100</c:v>
                </c:pt>
                <c:pt idx="8" formatCode="#,##0">
                  <c:v>100</c:v>
                </c:pt>
                <c:pt idx="9">
                  <c:v>79.078341013824883</c:v>
                </c:pt>
                <c:pt idx="10" formatCode="#,##0">
                  <c:v>100</c:v>
                </c:pt>
                <c:pt idx="11" formatCode="#,##0">
                  <c:v>100</c:v>
                </c:pt>
                <c:pt idx="12" formatCode="#,##0">
                  <c:v>100</c:v>
                </c:pt>
                <c:pt idx="13" formatCode="#,##0">
                  <c:v>100</c:v>
                </c:pt>
                <c:pt idx="14" formatCode="#,##0">
                  <c:v>100</c:v>
                </c:pt>
                <c:pt idx="15">
                  <c:v>91.101694915254242</c:v>
                </c:pt>
                <c:pt idx="16">
                  <c:v>84.255842558425584</c:v>
                </c:pt>
                <c:pt idx="17">
                  <c:v>91.708967851099828</c:v>
                </c:pt>
                <c:pt idx="18">
                  <c:v>99.47540983606558</c:v>
                </c:pt>
                <c:pt idx="19" formatCode="#,##0">
                  <c:v>100</c:v>
                </c:pt>
                <c:pt idx="20">
                  <c:v>81.754385964912274</c:v>
                </c:pt>
                <c:pt idx="21" formatCode="#,##0">
                  <c:v>100</c:v>
                </c:pt>
                <c:pt idx="22" formatCode="#,##0">
                  <c:v>100</c:v>
                </c:pt>
                <c:pt idx="23" formatCode="#,##0">
                  <c:v>100</c:v>
                </c:pt>
                <c:pt idx="24">
                  <c:v>83.527305282005372</c:v>
                </c:pt>
                <c:pt idx="25">
                  <c:v>36.704489393191906</c:v>
                </c:pt>
                <c:pt idx="26" formatCode="#,##0">
                  <c:v>100</c:v>
                </c:pt>
                <c:pt idx="27">
                  <c:v>98.538082791319681</c:v>
                </c:pt>
              </c:numCache>
            </c:numRef>
          </c:val>
        </c:ser>
        <c:gapWidth val="77"/>
        <c:axId val="78425088"/>
        <c:axId val="78443264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78425088"/>
        <c:axId val="78443264"/>
      </c:lineChart>
      <c:catAx>
        <c:axId val="78425088"/>
        <c:scaling>
          <c:orientation val="minMax"/>
        </c:scaling>
        <c:axPos val="b"/>
        <c:tickLblPos val="nextTo"/>
        <c:crossAx val="78443264"/>
        <c:crosses val="autoZero"/>
        <c:auto val="1"/>
        <c:lblAlgn val="ctr"/>
        <c:lblOffset val="100"/>
      </c:catAx>
      <c:valAx>
        <c:axId val="78443264"/>
        <c:scaling>
          <c:orientation val="minMax"/>
          <c:max val="100"/>
        </c:scaling>
        <c:axPos val="l"/>
        <c:numFmt formatCode="General" sourceLinked="0"/>
        <c:tickLblPos val="nextTo"/>
        <c:crossAx val="784250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3912737021854807E-2"/>
          <c:y val="0.10224295477484309"/>
          <c:w val="0.91690777177146776"/>
          <c:h val="0.57731890796414853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13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กราฟคัดกรอง!$U$6:$U$33</c:f>
              <c:numCache>
                <c:formatCode>#,##0.0</c:formatCode>
                <c:ptCount val="28"/>
                <c:pt idx="0">
                  <c:v>40.370370370370374</c:v>
                </c:pt>
                <c:pt idx="1">
                  <c:v>14.663461538461538</c:v>
                </c:pt>
                <c:pt idx="2">
                  <c:v>46.875</c:v>
                </c:pt>
                <c:pt idx="3">
                  <c:v>95.211267605633807</c:v>
                </c:pt>
                <c:pt idx="4">
                  <c:v>34.688346883468832</c:v>
                </c:pt>
                <c:pt idx="5">
                  <c:v>87.893864013266992</c:v>
                </c:pt>
                <c:pt idx="6">
                  <c:v>91.977611940298502</c:v>
                </c:pt>
                <c:pt idx="7">
                  <c:v>22.419928825622776</c:v>
                </c:pt>
                <c:pt idx="8">
                  <c:v>90.947907771135775</c:v>
                </c:pt>
                <c:pt idx="9">
                  <c:v>32.766990291262132</c:v>
                </c:pt>
                <c:pt idx="10">
                  <c:v>12.75820170109356</c:v>
                </c:pt>
                <c:pt idx="11">
                  <c:v>78.701298701298697</c:v>
                </c:pt>
                <c:pt idx="12">
                  <c:v>24.42622950819672</c:v>
                </c:pt>
                <c:pt idx="13">
                  <c:v>94.437086092715234</c:v>
                </c:pt>
                <c:pt idx="14">
                  <c:v>20.220588235294116</c:v>
                </c:pt>
                <c:pt idx="15">
                  <c:v>1.9794721407624634</c:v>
                </c:pt>
                <c:pt idx="16">
                  <c:v>44.696969696969695</c:v>
                </c:pt>
                <c:pt idx="17">
                  <c:v>95.348837209302332</c:v>
                </c:pt>
                <c:pt idx="18">
                  <c:v>61.100196463654221</c:v>
                </c:pt>
                <c:pt idx="19">
                  <c:v>78.81619937694704</c:v>
                </c:pt>
                <c:pt idx="20" formatCode="#,##0">
                  <c:v>100</c:v>
                </c:pt>
                <c:pt idx="21">
                  <c:v>88.339222614840992</c:v>
                </c:pt>
                <c:pt idx="22">
                  <c:v>71.264367816091948</c:v>
                </c:pt>
                <c:pt idx="23">
                  <c:v>21.29277566539924</c:v>
                </c:pt>
                <c:pt idx="24" formatCode="#,##0">
                  <c:v>100</c:v>
                </c:pt>
                <c:pt idx="25">
                  <c:v>21.722365038560412</c:v>
                </c:pt>
                <c:pt idx="26">
                  <c:v>51.267605633802816</c:v>
                </c:pt>
                <c:pt idx="27">
                  <c:v>54.749620637329286</c:v>
                </c:pt>
              </c:numCache>
            </c:numRef>
          </c:val>
        </c:ser>
        <c:gapWidth val="78"/>
        <c:axId val="78874496"/>
        <c:axId val="78876032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78874496"/>
        <c:axId val="78876032"/>
      </c:lineChart>
      <c:catAx>
        <c:axId val="78874496"/>
        <c:scaling>
          <c:orientation val="minMax"/>
        </c:scaling>
        <c:axPos val="b"/>
        <c:tickLblPos val="nextTo"/>
        <c:crossAx val="78876032"/>
        <c:crosses val="autoZero"/>
        <c:auto val="1"/>
        <c:lblAlgn val="ctr"/>
        <c:lblOffset val="100"/>
      </c:catAx>
      <c:valAx>
        <c:axId val="78876032"/>
        <c:scaling>
          <c:orientation val="minMax"/>
        </c:scaling>
        <c:axPos val="l"/>
        <c:numFmt formatCode="General" sourceLinked="0"/>
        <c:tickLblPos val="nextTo"/>
        <c:crossAx val="7887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5206983175360458E-2"/>
          <c:y val="9.1222812466575945E-2"/>
          <c:w val="0.91513260574331656"/>
          <c:h val="0.65351619490227342"/>
        </c:manualLayout>
      </c:layout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2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7"/>
            <c:spPr>
              <a:solidFill>
                <a:srgbClr val="00B050"/>
              </a:solidFill>
            </c:spPr>
          </c:dPt>
          <c:dPt>
            <c:idx val="22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กราฟคัดกรอง!$Y$6:$Y$33</c:f>
              <c:numCache>
                <c:formatCode>#,##0</c:formatCode>
                <c:ptCount val="28"/>
                <c:pt idx="0" formatCode="#,##0.0">
                  <c:v>4.9685094471658502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 formatCode="#,##0.0">
                  <c:v>74.017467248908304</c:v>
                </c:pt>
                <c:pt idx="15" formatCode="#,##0.0">
                  <c:v>50.993883792048926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 formatCode="#,##0.0">
                  <c:v>35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 formatCode="#,##0.0">
                  <c:v>96.666666666666671</c:v>
                </c:pt>
                <c:pt idx="27" formatCode="#,##0.0">
                  <c:v>96.242857142857147</c:v>
                </c:pt>
              </c:numCache>
            </c:numRef>
          </c:val>
        </c:ser>
        <c:gapWidth val="77"/>
        <c:axId val="78928512"/>
        <c:axId val="78934400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78928512"/>
        <c:axId val="78934400"/>
      </c:lineChart>
      <c:catAx>
        <c:axId val="78928512"/>
        <c:scaling>
          <c:orientation val="minMax"/>
        </c:scaling>
        <c:axPos val="b"/>
        <c:tickLblPos val="nextTo"/>
        <c:crossAx val="78934400"/>
        <c:crosses val="autoZero"/>
        <c:auto val="1"/>
        <c:lblAlgn val="ctr"/>
        <c:lblOffset val="100"/>
      </c:catAx>
      <c:valAx>
        <c:axId val="78934400"/>
        <c:scaling>
          <c:orientation val="minMax"/>
          <c:max val="100"/>
        </c:scaling>
        <c:axPos val="l"/>
        <c:numFmt formatCode="General" sourceLinked="0"/>
        <c:tickLblPos val="nextTo"/>
        <c:crossAx val="78928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1"/>
            <c:spPr>
              <a:solidFill>
                <a:srgbClr val="00B050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กราฟคัดกรอง!$AC$6:$AC$33</c:f>
              <c:numCache>
                <c:formatCode>#,##0</c:formatCode>
                <c:ptCount val="28"/>
                <c:pt idx="0" formatCode="#,##0.0">
                  <c:v>19.626168224299064</c:v>
                </c:pt>
                <c:pt idx="1">
                  <c:v>100</c:v>
                </c:pt>
                <c:pt idx="2" formatCode="#,##0.0">
                  <c:v>0</c:v>
                </c:pt>
                <c:pt idx="3" formatCode="#,##0.0">
                  <c:v>50</c:v>
                </c:pt>
                <c:pt idx="4" formatCode="#,##0.0">
                  <c:v>0</c:v>
                </c:pt>
                <c:pt idx="5" formatCode="#,##0.0">
                  <c:v>80.487804878048777</c:v>
                </c:pt>
                <c:pt idx="6">
                  <c:v>100</c:v>
                </c:pt>
                <c:pt idx="7" formatCode="#,##0.0">
                  <c:v>0</c:v>
                </c:pt>
                <c:pt idx="8" formatCode="#,##0.0">
                  <c:v>2.3255813953488373</c:v>
                </c:pt>
                <c:pt idx="9" formatCode="#,##0.0">
                  <c:v>33.333333333333336</c:v>
                </c:pt>
                <c:pt idx="10" formatCode="#,##0.0">
                  <c:v>38.095238095238095</c:v>
                </c:pt>
                <c:pt idx="11">
                  <c:v>100</c:v>
                </c:pt>
                <c:pt idx="12">
                  <c:v>100</c:v>
                </c:pt>
                <c:pt idx="13" formatCode="#,##0.0">
                  <c:v>54.545454545454547</c:v>
                </c:pt>
                <c:pt idx="14" formatCode="#,##0.0">
                  <c:v>10</c:v>
                </c:pt>
                <c:pt idx="15" formatCode="#,##0.0">
                  <c:v>81.64556962025317</c:v>
                </c:pt>
                <c:pt idx="16">
                  <c:v>100</c:v>
                </c:pt>
                <c:pt idx="17">
                  <c:v>100</c:v>
                </c:pt>
                <c:pt idx="18" formatCode="#,##0.0">
                  <c:v>7.6923076923076925</c:v>
                </c:pt>
                <c:pt idx="19">
                  <c:v>100</c:v>
                </c:pt>
                <c:pt idx="20">
                  <c:v>100</c:v>
                </c:pt>
                <c:pt idx="21" formatCode="#,##0.0">
                  <c:v>20.408163265306122</c:v>
                </c:pt>
                <c:pt idx="22" formatCode="#,##0.0">
                  <c:v>64.285714285714292</c:v>
                </c:pt>
                <c:pt idx="23" formatCode="#,##0.0">
                  <c:v>0</c:v>
                </c:pt>
                <c:pt idx="24" formatCode="#,##0.0">
                  <c:v>4.7619047619047619</c:v>
                </c:pt>
                <c:pt idx="25">
                  <c:v>100</c:v>
                </c:pt>
                <c:pt idx="26" formatCode="#,##0.0">
                  <c:v>0</c:v>
                </c:pt>
                <c:pt idx="27" formatCode="#,##0.0">
                  <c:v>71.172248803827756</c:v>
                </c:pt>
              </c:numCache>
            </c:numRef>
          </c:val>
        </c:ser>
        <c:gapWidth val="77"/>
        <c:axId val="84289408"/>
        <c:axId val="84290944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84289408"/>
        <c:axId val="84290944"/>
      </c:lineChart>
      <c:catAx>
        <c:axId val="84289408"/>
        <c:scaling>
          <c:orientation val="minMax"/>
        </c:scaling>
        <c:axPos val="b"/>
        <c:tickLblPos val="nextTo"/>
        <c:crossAx val="84290944"/>
        <c:crosses val="autoZero"/>
        <c:auto val="1"/>
        <c:lblAlgn val="ctr"/>
        <c:lblOffset val="100"/>
      </c:catAx>
      <c:valAx>
        <c:axId val="84290944"/>
        <c:scaling>
          <c:orientation val="minMax"/>
          <c:max val="100"/>
        </c:scaling>
        <c:axPos val="l"/>
        <c:numFmt formatCode="General" sourceLinked="0"/>
        <c:tickLblPos val="nextTo"/>
        <c:crossAx val="842894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1"/>
          <c:order val="1"/>
          <c:spPr>
            <a:solidFill>
              <a:srgbClr val="FFC000"/>
            </a:solidFill>
          </c:spPr>
          <c:dPt>
            <c:idx val="1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Pt>
            <c:idx val="19"/>
            <c:spPr>
              <a:solidFill>
                <a:srgbClr val="00B050"/>
              </a:solidFill>
            </c:spPr>
          </c:dPt>
          <c:dPt>
            <c:idx val="20"/>
            <c:spPr>
              <a:solidFill>
                <a:srgbClr val="00B050"/>
              </a:solidFill>
            </c:spPr>
          </c:dPt>
          <c:dPt>
            <c:idx val="22"/>
            <c:spPr>
              <a:solidFill>
                <a:srgbClr val="00B050"/>
              </a:solidFill>
            </c:spPr>
          </c:dPt>
          <c:dPt>
            <c:idx val="25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กราฟคัดกรอง!$E$6:$E$33</c:f>
              <c:numCache>
                <c:formatCode>#,##0.0</c:formatCode>
                <c:ptCount val="28"/>
                <c:pt idx="0">
                  <c:v>48.148148148148145</c:v>
                </c:pt>
                <c:pt idx="1">
                  <c:v>100</c:v>
                </c:pt>
                <c:pt idx="2">
                  <c:v>0</c:v>
                </c:pt>
                <c:pt idx="3">
                  <c:v>68.75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91.304347826086953</c:v>
                </c:pt>
                <c:pt idx="10">
                  <c:v>100</c:v>
                </c:pt>
                <c:pt idx="11">
                  <c:v>100</c:v>
                </c:pt>
                <c:pt idx="12">
                  <c:v>73.913043478260875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60</c:v>
                </c:pt>
                <c:pt idx="18">
                  <c:v>100</c:v>
                </c:pt>
                <c:pt idx="19">
                  <c:v>40</c:v>
                </c:pt>
                <c:pt idx="20">
                  <c:v>100</c:v>
                </c:pt>
                <c:pt idx="21">
                  <c:v>10.294117647058824</c:v>
                </c:pt>
                <c:pt idx="22">
                  <c:v>100</c:v>
                </c:pt>
                <c:pt idx="23">
                  <c:v>100</c:v>
                </c:pt>
                <c:pt idx="24">
                  <c:v>60</c:v>
                </c:pt>
                <c:pt idx="25">
                  <c:v>100</c:v>
                </c:pt>
                <c:pt idx="26">
                  <c:v>100</c:v>
                </c:pt>
                <c:pt idx="27">
                  <c:v>92.205438066465263</c:v>
                </c:pt>
              </c:numCache>
            </c:numRef>
          </c:val>
        </c:ser>
        <c:gapWidth val="77"/>
        <c:axId val="84338176"/>
        <c:axId val="84339712"/>
      </c:barChart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กราฟคัดกรอง!$A$6:$A$33</c:f>
              <c:strCache>
                <c:ptCount val="28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  <c:pt idx="27">
                  <c:v>ทั้งจังหวัด</c:v>
                </c:pt>
              </c:strCache>
            </c:strRef>
          </c:cat>
          <c:val>
            <c:numRef>
              <c:f>กราฟคัดกรอง!$B$6:$B$33</c:f>
              <c:numCache>
                <c:formatCode>0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marker val="1"/>
        <c:axId val="84338176"/>
        <c:axId val="84339712"/>
      </c:lineChart>
      <c:catAx>
        <c:axId val="84338176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 b="1"/>
            </a:pPr>
            <a:endParaRPr lang="th-TH"/>
          </a:p>
        </c:txPr>
        <c:crossAx val="84339712"/>
        <c:crosses val="autoZero"/>
        <c:auto val="1"/>
        <c:lblAlgn val="ctr"/>
        <c:lblOffset val="100"/>
      </c:catAx>
      <c:valAx>
        <c:axId val="84339712"/>
        <c:scaling>
          <c:orientation val="minMax"/>
          <c:max val="100"/>
        </c:scaling>
        <c:axPos val="l"/>
        <c:numFmt formatCode="#,##0.0" sourceLinked="1"/>
        <c:tickLblPos val="nextTo"/>
        <c:crossAx val="84338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4.5777739321046486E-2"/>
          <c:y val="5.3472222222222275E-2"/>
          <c:w val="0.94063984309653681"/>
          <c:h val="0.68775845727617502"/>
        </c:manualLayout>
      </c:layout>
      <c:barChart>
        <c:barDir val="col"/>
        <c:grouping val="stacked"/>
        <c:ser>
          <c:idx val="0"/>
          <c:order val="0"/>
          <c:tx>
            <c:v>2559</c:v>
          </c:tx>
          <c:dLbls>
            <c:showVal val="1"/>
          </c:dLbls>
          <c:cat>
            <c:strRef>
              <c:f>'กราฟ mdr'!$A$2:$A$28</c:f>
              <c:strCache>
                <c:ptCount val="27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mdr'!$B$2:$B$28</c:f>
              <c:numCache>
                <c:formatCode>General</c:formatCode>
                <c:ptCount val="27"/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2560</c:v>
          </c:tx>
          <c:dLbls>
            <c:showVal val="1"/>
          </c:dLbls>
          <c:cat>
            <c:strRef>
              <c:f>'กราฟ mdr'!$A$2:$A$28</c:f>
              <c:strCache>
                <c:ptCount val="27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mdr'!$C$2:$C$28</c:f>
              <c:numCache>
                <c:formatCode>General</c:formatCode>
                <c:ptCount val="27"/>
                <c:pt idx="0">
                  <c:v>1</c:v>
                </c:pt>
                <c:pt idx="4">
                  <c:v>1</c:v>
                </c:pt>
                <c:pt idx="10">
                  <c:v>1</c:v>
                </c:pt>
                <c:pt idx="11">
                  <c:v>1</c:v>
                </c:pt>
                <c:pt idx="14">
                  <c:v>1</c:v>
                </c:pt>
                <c:pt idx="16">
                  <c:v>1</c:v>
                </c:pt>
                <c:pt idx="21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ser>
          <c:idx val="2"/>
          <c:order val="2"/>
          <c:tx>
            <c:v>2561</c:v>
          </c:tx>
          <c:dLbls>
            <c:showVal val="1"/>
          </c:dLbls>
          <c:cat>
            <c:strRef>
              <c:f>'กราฟ mdr'!$A$2:$A$28</c:f>
              <c:strCache>
                <c:ptCount val="27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mdr'!$D$2:$D$28</c:f>
              <c:numCache>
                <c:formatCode>General</c:formatCode>
                <c:ptCount val="27"/>
                <c:pt idx="1">
                  <c:v>1</c:v>
                </c:pt>
                <c:pt idx="6">
                  <c:v>1</c:v>
                </c:pt>
                <c:pt idx="14">
                  <c:v>1</c:v>
                </c:pt>
                <c:pt idx="15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ser>
          <c:idx val="3"/>
          <c:order val="3"/>
          <c:tx>
            <c:v>2562</c:v>
          </c:tx>
          <c:dLbls>
            <c:showVal val="1"/>
          </c:dLbls>
          <c:cat>
            <c:strRef>
              <c:f>'กราฟ mdr'!$A$2:$A$28</c:f>
              <c:strCache>
                <c:ptCount val="27"/>
                <c:pt idx="0">
                  <c:v>รพศ</c:v>
                </c:pt>
                <c:pt idx="1">
                  <c:v>50 พรรษา</c:v>
                </c:pt>
                <c:pt idx="2">
                  <c:v>ร่มเกล้า</c:v>
                </c:pt>
                <c:pt idx="3">
                  <c:v>เหล่าเสือโก้ก</c:v>
                </c:pt>
                <c:pt idx="4">
                  <c:v>ดอนมดแดง</c:v>
                </c:pt>
                <c:pt idx="5">
                  <c:v>ม่วงสามสิบ</c:v>
                </c:pt>
                <c:pt idx="6">
                  <c:v>เขื่องใน</c:v>
                </c:pt>
                <c:pt idx="7">
                  <c:v>ตาลสุม</c:v>
                </c:pt>
                <c:pt idx="8">
                  <c:v>ตระการพืชผล</c:v>
                </c:pt>
                <c:pt idx="9">
                  <c:v>กุดข้าวปุ้น</c:v>
                </c:pt>
                <c:pt idx="10">
                  <c:v>เขมราฐ</c:v>
                </c:pt>
                <c:pt idx="11">
                  <c:v>นาตาล</c:v>
                </c:pt>
                <c:pt idx="12">
                  <c:v>โพธิ์ไทร</c:v>
                </c:pt>
                <c:pt idx="13">
                  <c:v>ศรีเมืองใหม่</c:v>
                </c:pt>
                <c:pt idx="14">
                  <c:v>พิบูลมังสาหาร</c:v>
                </c:pt>
                <c:pt idx="15">
                  <c:v>วารินชำราบ</c:v>
                </c:pt>
                <c:pt idx="16">
                  <c:v>สิรินธร</c:v>
                </c:pt>
                <c:pt idx="17">
                  <c:v>โขงเจียม</c:v>
                </c:pt>
                <c:pt idx="18">
                  <c:v>สำโรง</c:v>
                </c:pt>
                <c:pt idx="19">
                  <c:v>สว่างวีระวงศ์</c:v>
                </c:pt>
                <c:pt idx="20">
                  <c:v>นาเยีย</c:v>
                </c:pt>
                <c:pt idx="21">
                  <c:v>เดชอุดม</c:v>
                </c:pt>
                <c:pt idx="22">
                  <c:v>น้ำยืน</c:v>
                </c:pt>
                <c:pt idx="23">
                  <c:v>น้ำขุ่น</c:v>
                </c:pt>
                <c:pt idx="24">
                  <c:v>นาจะหลวย</c:v>
                </c:pt>
                <c:pt idx="25">
                  <c:v>บุณฑริก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mdr'!$E$2:$E$28</c:f>
              <c:numCache>
                <c:formatCode>General</c:formatCode>
                <c:ptCount val="27"/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2</c:v>
                </c:pt>
                <c:pt idx="12">
                  <c:v>1</c:v>
                </c:pt>
                <c:pt idx="16">
                  <c:v>1</c:v>
                </c:pt>
                <c:pt idx="17">
                  <c:v>2</c:v>
                </c:pt>
                <c:pt idx="21">
                  <c:v>2</c:v>
                </c:pt>
              </c:numCache>
            </c:numRef>
          </c:val>
        </c:ser>
        <c:overlap val="100"/>
        <c:axId val="85470592"/>
        <c:axId val="85484672"/>
      </c:barChart>
      <c:catAx>
        <c:axId val="85470592"/>
        <c:scaling>
          <c:orientation val="minMax"/>
        </c:scaling>
        <c:axPos val="b"/>
        <c:tickLblPos val="nextTo"/>
        <c:crossAx val="85484672"/>
        <c:crosses val="autoZero"/>
        <c:auto val="1"/>
        <c:lblAlgn val="ctr"/>
        <c:lblOffset val="100"/>
      </c:catAx>
      <c:valAx>
        <c:axId val="85484672"/>
        <c:scaling>
          <c:orientation val="minMax"/>
          <c:max val="3"/>
        </c:scaling>
        <c:axPos val="l"/>
        <c:numFmt formatCode="General" sourceLinked="1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85470592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5919679942919764"/>
          <c:y val="4.6583552055992995E-2"/>
          <c:w val="0.41101558098117996"/>
          <c:h val="0.10127734033245846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5918281609410614E-2"/>
          <c:y val="5.1400554097404488E-2"/>
          <c:w val="0.91209903041042295"/>
          <c:h val="0.62789953339166005"/>
        </c:manualLayout>
      </c:layout>
      <c:barChart>
        <c:barDir val="col"/>
        <c:grouping val="stacked"/>
        <c:ser>
          <c:idx val="0"/>
          <c:order val="0"/>
          <c:tx>
            <c:v>High risk</c:v>
          </c:tx>
          <c:spPr>
            <a:solidFill>
              <a:srgbClr val="FFC000"/>
            </a:solidFill>
          </c:spPr>
          <c:dLbls>
            <c:showVal val="1"/>
          </c:dLbls>
          <c:cat>
            <c:strRef>
              <c:f>'กราฟ 1 ด.'!$A$3:$A$32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1 ด.'!$J$3:$J$32</c:f>
              <c:numCache>
                <c:formatCode>General</c:formatCode>
                <c:ptCount val="30"/>
                <c:pt idx="0">
                  <c:v>9</c:v>
                </c:pt>
                <c:pt idx="1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3</c:v>
                </c:pt>
                <c:pt idx="8">
                  <c:v>4</c:v>
                </c:pt>
                <c:pt idx="10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21">
                  <c:v>1</c:v>
                </c:pt>
                <c:pt idx="25">
                  <c:v>6</c:v>
                </c:pt>
                <c:pt idx="28">
                  <c:v>4</c:v>
                </c:pt>
              </c:numCache>
            </c:numRef>
          </c:val>
        </c:ser>
        <c:ser>
          <c:idx val="1"/>
          <c:order val="1"/>
          <c:tx>
            <c:v>เสี่ยงน้อย/ไม่เสี่ยง</c:v>
          </c:tx>
          <c:spPr>
            <a:solidFill>
              <a:srgbClr val="92D050"/>
            </a:solidFill>
          </c:spPr>
          <c:dLbls>
            <c:showVal val="1"/>
          </c:dLbls>
          <c:cat>
            <c:strRef>
              <c:f>'กราฟ 1 ด.'!$A$3:$A$32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1 ด.'!$K$3:$K$32</c:f>
              <c:numCache>
                <c:formatCode>General</c:formatCode>
                <c:ptCount val="30"/>
                <c:pt idx="0">
                  <c:v>21</c:v>
                </c:pt>
                <c:pt idx="1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3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20">
                  <c:v>2</c:v>
                </c:pt>
                <c:pt idx="21">
                  <c:v>2</c:v>
                </c:pt>
                <c:pt idx="25">
                  <c:v>1</c:v>
                </c:pt>
              </c:numCache>
            </c:numRef>
          </c:val>
        </c:ser>
        <c:gapWidth val="78"/>
        <c:overlap val="100"/>
        <c:axId val="85628416"/>
        <c:axId val="85629952"/>
      </c:barChart>
      <c:catAx>
        <c:axId val="85628416"/>
        <c:scaling>
          <c:orientation val="minMax"/>
        </c:scaling>
        <c:axPos val="b"/>
        <c:tickLblPos val="nextTo"/>
        <c:crossAx val="85629952"/>
        <c:crosses val="autoZero"/>
        <c:auto val="1"/>
        <c:lblAlgn val="ctr"/>
        <c:lblOffset val="100"/>
      </c:catAx>
      <c:valAx>
        <c:axId val="85629952"/>
        <c:scaling>
          <c:orientation val="minMax"/>
        </c:scaling>
        <c:axPos val="l"/>
        <c:numFmt formatCode="General" sourceLinked="1"/>
        <c:tickLblPos val="nextTo"/>
        <c:crossAx val="8562841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154473796956047"/>
          <c:y val="0.11998651210265383"/>
          <c:w val="9.9976498237367886E-2"/>
          <c:h val="0.17563867016622936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4930464499991921E-2"/>
          <c:y val="6.560185185185187E-2"/>
          <c:w val="0.9217962697107468"/>
          <c:h val="0.57176290463692037"/>
        </c:manualLayout>
      </c:layout>
      <c:barChart>
        <c:barDir val="col"/>
        <c:grouping val="stacked"/>
        <c:ser>
          <c:idx val="0"/>
          <c:order val="0"/>
          <c:tx>
            <c:v>Admite</c:v>
          </c:tx>
          <c:dLbls>
            <c:showVal val="1"/>
          </c:dLbls>
          <c:cat>
            <c:strRef>
              <c:f>'admit 1 เดือน'!$A$3:$A$32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'admit 1 เดือน'!$D$3:$D$32</c:f>
              <c:numCache>
                <c:formatCode>General</c:formatCode>
                <c:ptCount val="30"/>
                <c:pt idx="1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8">
                  <c:v>2</c:v>
                </c:pt>
                <c:pt idx="20">
                  <c:v>1</c:v>
                </c:pt>
                <c:pt idx="21">
                  <c:v>3</c:v>
                </c:pt>
                <c:pt idx="25">
                  <c:v>7</c:v>
                </c:pt>
                <c:pt idx="28">
                  <c:v>4</c:v>
                </c:pt>
              </c:numCache>
            </c:numRef>
          </c:val>
        </c:ser>
        <c:ser>
          <c:idx val="1"/>
          <c:order val="1"/>
          <c:tx>
            <c:v>Home ward</c:v>
          </c:tx>
          <c:dLbls>
            <c:showVal val="1"/>
          </c:dLbls>
          <c:cat>
            <c:strRef>
              <c:f>'admit 1 เดือน'!$A$3:$A$32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'admit 1 เดือน'!$E$3:$E$32</c:f>
              <c:numCache>
                <c:formatCode>General</c:formatCode>
                <c:ptCount val="30"/>
                <c:pt idx="0">
                  <c:v>10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  <c:pt idx="9">
                  <c:v>1</c:v>
                </c:pt>
                <c:pt idx="10">
                  <c:v>3</c:v>
                </c:pt>
                <c:pt idx="13">
                  <c:v>1</c:v>
                </c:pt>
                <c:pt idx="16">
                  <c:v>1</c:v>
                </c:pt>
                <c:pt idx="17">
                  <c:v>14</c:v>
                </c:pt>
                <c:pt idx="20">
                  <c:v>1</c:v>
                </c:pt>
              </c:numCache>
            </c:numRef>
          </c:val>
        </c:ser>
        <c:overlap val="100"/>
        <c:axId val="73261056"/>
        <c:axId val="73262592"/>
      </c:barChart>
      <c:catAx>
        <c:axId val="73261056"/>
        <c:scaling>
          <c:orientation val="minMax"/>
        </c:scaling>
        <c:axPos val="b"/>
        <c:tickLblPos val="nextTo"/>
        <c:crossAx val="73262592"/>
        <c:crosses val="autoZero"/>
        <c:auto val="1"/>
        <c:lblAlgn val="ctr"/>
        <c:lblOffset val="100"/>
      </c:catAx>
      <c:valAx>
        <c:axId val="73262592"/>
        <c:scaling>
          <c:orientation val="minMax"/>
        </c:scaling>
        <c:axPos val="l"/>
        <c:numFmt formatCode="General" sourceLinked="1"/>
        <c:tickLblPos val="nextTo"/>
        <c:crossAx val="7326105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4920518508919065"/>
          <c:y val="4.0941965587634785E-2"/>
          <c:w val="0.11457688338167743"/>
          <c:h val="0.22367162438028559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'กราฟ 1 ด.'!$B$38:$B$62</c:f>
              <c:strCache>
                <c:ptCount val="25"/>
                <c:pt idx="0">
                  <c:v>รพศ</c:v>
                </c:pt>
                <c:pt idx="1">
                  <c:v>50 พรรษา</c:v>
                </c:pt>
                <c:pt idx="2">
                  <c:v>ดอนมดแดง</c:v>
                </c:pt>
                <c:pt idx="3">
                  <c:v>ม่วงสามสิบ</c:v>
                </c:pt>
                <c:pt idx="4">
                  <c:v>เขื่องใน</c:v>
                </c:pt>
                <c:pt idx="5">
                  <c:v>ตาลสุม</c:v>
                </c:pt>
                <c:pt idx="6">
                  <c:v>ตระการพืชผล</c:v>
                </c:pt>
                <c:pt idx="7">
                  <c:v>กุดข้าวปุ้น</c:v>
                </c:pt>
                <c:pt idx="8">
                  <c:v>เขมราฐ</c:v>
                </c:pt>
                <c:pt idx="9">
                  <c:v>นาตาล</c:v>
                </c:pt>
                <c:pt idx="10">
                  <c:v>โพธิ์ไทร</c:v>
                </c:pt>
                <c:pt idx="11">
                  <c:v>ศรีเมืองใหม่</c:v>
                </c:pt>
                <c:pt idx="12">
                  <c:v>พิบูลมังสาหาร</c:v>
                </c:pt>
                <c:pt idx="13">
                  <c:v>วารินชำราบ</c:v>
                </c:pt>
                <c:pt idx="14">
                  <c:v>สิรินธร</c:v>
                </c:pt>
                <c:pt idx="15">
                  <c:v>โขงเจียม</c:v>
                </c:pt>
                <c:pt idx="16">
                  <c:v>สำโรง</c:v>
                </c:pt>
                <c:pt idx="17">
                  <c:v>สว่างวีระวงศ์</c:v>
                </c:pt>
                <c:pt idx="18">
                  <c:v>นาเยีย</c:v>
                </c:pt>
                <c:pt idx="19">
                  <c:v>เดชอุดม</c:v>
                </c:pt>
                <c:pt idx="20">
                  <c:v>น้ำยืน</c:v>
                </c:pt>
                <c:pt idx="21">
                  <c:v>น้ำขุ่น</c:v>
                </c:pt>
                <c:pt idx="22">
                  <c:v>นาจะหลวย</c:v>
                </c:pt>
                <c:pt idx="23">
                  <c:v>บุณฑริก</c:v>
                </c:pt>
                <c:pt idx="24">
                  <c:v>ทุ่งศรีอุดม</c:v>
                </c:pt>
              </c:strCache>
            </c:strRef>
          </c:cat>
          <c:val>
            <c:numRef>
              <c:f>'กราฟ 1 ด.'!$C$38:$C$62</c:f>
              <c:numCache>
                <c:formatCode>General</c:formatCode>
                <c:ptCount val="25"/>
                <c:pt idx="0">
                  <c:v>10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</c:ser>
        <c:gapWidth val="76"/>
        <c:axId val="89589632"/>
        <c:axId val="89591168"/>
      </c:barChart>
      <c:catAx>
        <c:axId val="89589632"/>
        <c:scaling>
          <c:orientation val="minMax"/>
        </c:scaling>
        <c:axPos val="b"/>
        <c:tickLblPos val="nextTo"/>
        <c:crossAx val="89591168"/>
        <c:crosses val="autoZero"/>
        <c:auto val="1"/>
        <c:lblAlgn val="ctr"/>
        <c:lblOffset val="100"/>
      </c:catAx>
      <c:valAx>
        <c:axId val="89591168"/>
        <c:scaling>
          <c:orientation val="minMax"/>
        </c:scaling>
        <c:axPos val="l"/>
        <c:numFmt formatCode="General" sourceLinked="1"/>
        <c:tickLblPos val="nextTo"/>
        <c:crossAx val="895896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600" b="1"/>
                </a:pPr>
                <a:endParaRPr lang="th-TH"/>
              </a:p>
            </c:txPr>
            <c:showVal val="1"/>
          </c:dLbls>
          <c:cat>
            <c:strRef>
              <c:f>'กราฟ refer out'!$A$3:$A$10</c:f>
              <c:strCache>
                <c:ptCount val="8"/>
                <c:pt idx="0">
                  <c:v>สปส.</c:v>
                </c:pt>
                <c:pt idx="1">
                  <c:v>50 พรรษา</c:v>
                </c:pt>
                <c:pt idx="2">
                  <c:v>วารินชำราบ</c:v>
                </c:pt>
                <c:pt idx="3">
                  <c:v>เดชอุดม</c:v>
                </c:pt>
                <c:pt idx="4">
                  <c:v>ตระการพืชผล</c:v>
                </c:pt>
                <c:pt idx="5">
                  <c:v>พิบูลมังสาหาร</c:v>
                </c:pt>
                <c:pt idx="6">
                  <c:v>ดอนมดแดง</c:v>
                </c:pt>
                <c:pt idx="7">
                  <c:v>รวมทั้งหวัด</c:v>
                </c:pt>
              </c:strCache>
            </c:strRef>
          </c:cat>
          <c:val>
            <c:numRef>
              <c:f>'กราฟ refer out'!$B$3:$B$10</c:f>
              <c:numCache>
                <c:formatCode>General</c:formatCode>
                <c:ptCount val="8"/>
                <c:pt idx="0">
                  <c:v>165</c:v>
                </c:pt>
                <c:pt idx="1">
                  <c:v>23</c:v>
                </c:pt>
                <c:pt idx="2">
                  <c:v>11</c:v>
                </c:pt>
                <c:pt idx="3">
                  <c:v>7</c:v>
                </c:pt>
                <c:pt idx="4">
                  <c:v>12</c:v>
                </c:pt>
                <c:pt idx="5">
                  <c:v>2</c:v>
                </c:pt>
                <c:pt idx="6">
                  <c:v>2</c:v>
                </c:pt>
                <c:pt idx="7">
                  <c:v>222</c:v>
                </c:pt>
              </c:numCache>
            </c:numRef>
          </c:val>
        </c:ser>
        <c:axId val="89611264"/>
        <c:axId val="89641728"/>
      </c:barChart>
      <c:catAx>
        <c:axId val="89611264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 b="1"/>
            </a:pPr>
            <a:endParaRPr lang="th-TH"/>
          </a:p>
        </c:txPr>
        <c:crossAx val="89641728"/>
        <c:crosses val="autoZero"/>
        <c:auto val="1"/>
        <c:lblAlgn val="ctr"/>
        <c:lblOffset val="100"/>
      </c:catAx>
      <c:valAx>
        <c:axId val="89641728"/>
        <c:scaling>
          <c:orientation val="minMax"/>
        </c:scaling>
        <c:axPos val="l"/>
        <c:numFmt formatCode="General" sourceLinked="1"/>
        <c:tickLblPos val="nextTo"/>
        <c:crossAx val="89611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</c:spPr>
          <c:dLbls>
            <c:showVal val="1"/>
          </c:dLbls>
          <c:cat>
            <c:strRef>
              <c:f>'กราฟ refer out'!$A$3:$A$10</c:f>
              <c:strCache>
                <c:ptCount val="8"/>
                <c:pt idx="0">
                  <c:v>สปส.</c:v>
                </c:pt>
                <c:pt idx="1">
                  <c:v>50 พรรษา</c:v>
                </c:pt>
                <c:pt idx="2">
                  <c:v>วารินชำราบ</c:v>
                </c:pt>
                <c:pt idx="3">
                  <c:v>เดชอุดม</c:v>
                </c:pt>
                <c:pt idx="4">
                  <c:v>ตระการพืชผล</c:v>
                </c:pt>
                <c:pt idx="5">
                  <c:v>พิบูลมังสาหาร</c:v>
                </c:pt>
                <c:pt idx="6">
                  <c:v>ดอนมดแดง</c:v>
                </c:pt>
                <c:pt idx="7">
                  <c:v>รวมทั้งหวัด</c:v>
                </c:pt>
              </c:strCache>
            </c:strRef>
          </c:cat>
          <c:val>
            <c:numRef>
              <c:f>'กราฟ refer out'!$E$3:$E$10</c:f>
              <c:numCache>
                <c:formatCode>General</c:formatCode>
                <c:ptCount val="8"/>
                <c:pt idx="0">
                  <c:v>20</c:v>
                </c:pt>
                <c:pt idx="4">
                  <c:v>1</c:v>
                </c:pt>
                <c:pt idx="7">
                  <c:v>21</c:v>
                </c:pt>
              </c:numCache>
            </c:numRef>
          </c:val>
        </c:ser>
        <c:axId val="107560960"/>
        <c:axId val="107562496"/>
      </c:barChart>
      <c:catAx>
        <c:axId val="107560960"/>
        <c:scaling>
          <c:orientation val="minMax"/>
        </c:scaling>
        <c:axPos val="b"/>
        <c:tickLblPos val="nextTo"/>
        <c:crossAx val="107562496"/>
        <c:crosses val="autoZero"/>
        <c:auto val="1"/>
        <c:lblAlgn val="ctr"/>
        <c:lblOffset val="100"/>
      </c:catAx>
      <c:valAx>
        <c:axId val="107562496"/>
        <c:scaling>
          <c:orientation val="minMax"/>
        </c:scaling>
        <c:axPos val="l"/>
        <c:numFmt formatCode="General" sourceLinked="1"/>
        <c:tickLblPos val="nextTo"/>
        <c:crossAx val="107560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C00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Lbls>
            <c:showVal val="1"/>
          </c:dLbls>
          <c:cat>
            <c:strRef>
              <c:f>กราฟคัดกรองรวม!$A$3:$A$30</c:f>
              <c:strCache>
                <c:ptCount val="28"/>
                <c:pt idx="0">
                  <c:v>น้ำยืน</c:v>
                </c:pt>
                <c:pt idx="1">
                  <c:v>ศรีเมืองใหม่</c:v>
                </c:pt>
                <c:pt idx="2">
                  <c:v>นาตาล</c:v>
                </c:pt>
                <c:pt idx="3">
                  <c:v>ร่มเกล้า</c:v>
                </c:pt>
                <c:pt idx="4">
                  <c:v>ดอนมดแดง</c:v>
                </c:pt>
                <c:pt idx="5">
                  <c:v>น้ำขุ่น</c:v>
                </c:pt>
                <c:pt idx="6">
                  <c:v>สิรินธร</c:v>
                </c:pt>
                <c:pt idx="7">
                  <c:v>สว่างวีระวงศ์</c:v>
                </c:pt>
                <c:pt idx="8">
                  <c:v>เขื่องใน</c:v>
                </c:pt>
                <c:pt idx="9">
                  <c:v>โขงเจียม</c:v>
                </c:pt>
                <c:pt idx="10">
                  <c:v>เดชอุดม</c:v>
                </c:pt>
                <c:pt idx="11">
                  <c:v>สปส.</c:v>
                </c:pt>
                <c:pt idx="12">
                  <c:v>ทุ่งศรีอุดม</c:v>
                </c:pt>
                <c:pt idx="13">
                  <c:v>ม่วงสามสิบ</c:v>
                </c:pt>
                <c:pt idx="14">
                  <c:v>โพธิ์ไทร</c:v>
                </c:pt>
                <c:pt idx="15">
                  <c:v>ตระการพืชผล</c:v>
                </c:pt>
                <c:pt idx="16">
                  <c:v>กุดข้าวปุ้น</c:v>
                </c:pt>
                <c:pt idx="17">
                  <c:v>นาเยีย</c:v>
                </c:pt>
                <c:pt idx="18">
                  <c:v>สำโรง</c:v>
                </c:pt>
                <c:pt idx="19">
                  <c:v>50 พรรษา</c:v>
                </c:pt>
                <c:pt idx="20">
                  <c:v>บุณฑริก</c:v>
                </c:pt>
                <c:pt idx="21">
                  <c:v>นาจะหลวย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วารินชำราบ</c:v>
                </c:pt>
                <c:pt idx="25">
                  <c:v>ตาลสุม</c:v>
                </c:pt>
                <c:pt idx="26">
                  <c:v>เหล่าเสือโก้ก</c:v>
                </c:pt>
                <c:pt idx="27">
                  <c:v>รวมทั้งหมด</c:v>
                </c:pt>
              </c:strCache>
            </c:strRef>
          </c:cat>
          <c:val>
            <c:numRef>
              <c:f>กราฟคัดกรองรวม!$D$3:$D$30</c:f>
              <c:numCache>
                <c:formatCode>0</c:formatCode>
                <c:ptCount val="28"/>
                <c:pt idx="0">
                  <c:v>100</c:v>
                </c:pt>
                <c:pt idx="1">
                  <c:v>100</c:v>
                </c:pt>
                <c:pt idx="2" formatCode="0.0">
                  <c:v>79.114799446749657</c:v>
                </c:pt>
                <c:pt idx="3" formatCode="0.0">
                  <c:v>69.174757281553397</c:v>
                </c:pt>
                <c:pt idx="4" formatCode="0.0">
                  <c:v>62.817551963048501</c:v>
                </c:pt>
                <c:pt idx="5" formatCode="0.0">
                  <c:v>58.434296365330852</c:v>
                </c:pt>
                <c:pt idx="6" formatCode="0.0">
                  <c:v>58.015984955336151</c:v>
                </c:pt>
                <c:pt idx="7" formatCode="0.0">
                  <c:v>56.045895851721092</c:v>
                </c:pt>
                <c:pt idx="8" formatCode="0.0">
                  <c:v>55.809789096697173</c:v>
                </c:pt>
                <c:pt idx="9" formatCode="0.0">
                  <c:v>54.620462046204622</c:v>
                </c:pt>
                <c:pt idx="10" formatCode="0.0">
                  <c:v>51.252112459671224</c:v>
                </c:pt>
                <c:pt idx="11" formatCode="0.0">
                  <c:v>49.134793910137397</c:v>
                </c:pt>
                <c:pt idx="12" formatCode="0.0">
                  <c:v>48.469387755102041</c:v>
                </c:pt>
                <c:pt idx="13" formatCode="0.0">
                  <c:v>42.659279778393355</c:v>
                </c:pt>
                <c:pt idx="14" formatCode="0.0">
                  <c:v>36.086175942549374</c:v>
                </c:pt>
                <c:pt idx="15" formatCode="0.0">
                  <c:v>34.002960456756185</c:v>
                </c:pt>
                <c:pt idx="16" formatCode="0.0">
                  <c:v>33.627450980392155</c:v>
                </c:pt>
                <c:pt idx="17" formatCode="0.0">
                  <c:v>33.023648648648646</c:v>
                </c:pt>
                <c:pt idx="18" formatCode="0.0">
                  <c:v>24.276410998552823</c:v>
                </c:pt>
                <c:pt idx="19" formatCode="0.0">
                  <c:v>21.540289051672936</c:v>
                </c:pt>
                <c:pt idx="20" formatCode="0.0">
                  <c:v>17.391304347826086</c:v>
                </c:pt>
                <c:pt idx="21" formatCode="0.0">
                  <c:v>16.845703125</c:v>
                </c:pt>
                <c:pt idx="22" formatCode="0.0">
                  <c:v>14.784053156146179</c:v>
                </c:pt>
                <c:pt idx="23" formatCode="0.0">
                  <c:v>14.067553000359325</c:v>
                </c:pt>
                <c:pt idx="24" formatCode="0.0">
                  <c:v>13.812623832437023</c:v>
                </c:pt>
                <c:pt idx="25" formatCode="0.0">
                  <c:v>12.373907195696033</c:v>
                </c:pt>
                <c:pt idx="26" formatCode="0.0">
                  <c:v>1.6493055555555556</c:v>
                </c:pt>
                <c:pt idx="27" formatCode="0.0">
                  <c:v>40.667045889878224</c:v>
                </c:pt>
              </c:numCache>
            </c:numRef>
          </c:val>
        </c:ser>
        <c:gapWidth val="78"/>
        <c:axId val="107665280"/>
        <c:axId val="107666816"/>
      </c:barChart>
      <c:lineChart>
        <c:grouping val="standard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กราฟคัดกรองรวม!$A$3:$A$30</c:f>
              <c:strCache>
                <c:ptCount val="28"/>
                <c:pt idx="0">
                  <c:v>น้ำยืน</c:v>
                </c:pt>
                <c:pt idx="1">
                  <c:v>ศรีเมืองใหม่</c:v>
                </c:pt>
                <c:pt idx="2">
                  <c:v>นาตาล</c:v>
                </c:pt>
                <c:pt idx="3">
                  <c:v>ร่มเกล้า</c:v>
                </c:pt>
                <c:pt idx="4">
                  <c:v>ดอนมดแดง</c:v>
                </c:pt>
                <c:pt idx="5">
                  <c:v>น้ำขุ่น</c:v>
                </c:pt>
                <c:pt idx="6">
                  <c:v>สิรินธร</c:v>
                </c:pt>
                <c:pt idx="7">
                  <c:v>สว่างวีระวงศ์</c:v>
                </c:pt>
                <c:pt idx="8">
                  <c:v>เขื่องใน</c:v>
                </c:pt>
                <c:pt idx="9">
                  <c:v>โขงเจียม</c:v>
                </c:pt>
                <c:pt idx="10">
                  <c:v>เดชอุดม</c:v>
                </c:pt>
                <c:pt idx="11">
                  <c:v>สปส.</c:v>
                </c:pt>
                <c:pt idx="12">
                  <c:v>ทุ่งศรีอุดม</c:v>
                </c:pt>
                <c:pt idx="13">
                  <c:v>ม่วงสามสิบ</c:v>
                </c:pt>
                <c:pt idx="14">
                  <c:v>โพธิ์ไทร</c:v>
                </c:pt>
                <c:pt idx="15">
                  <c:v>ตระการพืชผล</c:v>
                </c:pt>
                <c:pt idx="16">
                  <c:v>กุดข้าวปุ้น</c:v>
                </c:pt>
                <c:pt idx="17">
                  <c:v>นาเยีย</c:v>
                </c:pt>
                <c:pt idx="18">
                  <c:v>สำโรง</c:v>
                </c:pt>
                <c:pt idx="19">
                  <c:v>50 พรรษา</c:v>
                </c:pt>
                <c:pt idx="20">
                  <c:v>บุณฑริก</c:v>
                </c:pt>
                <c:pt idx="21">
                  <c:v>นาจะหลวย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วารินชำราบ</c:v>
                </c:pt>
                <c:pt idx="25">
                  <c:v>ตาลสุม</c:v>
                </c:pt>
                <c:pt idx="26">
                  <c:v>เหล่าเสือโก้ก</c:v>
                </c:pt>
                <c:pt idx="27">
                  <c:v>รวมทั้งหมด</c:v>
                </c:pt>
              </c:strCache>
            </c:strRef>
          </c:cat>
          <c:val>
            <c:numRef>
              <c:f>กราฟคัดกรองรวม!$F$3:$F$30</c:f>
              <c:numCache>
                <c:formatCode>General</c:formatCode>
                <c:ptCount val="2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กราฟคัดกรองรวม!$A$3:$A$30</c:f>
              <c:strCache>
                <c:ptCount val="28"/>
                <c:pt idx="0">
                  <c:v>น้ำยืน</c:v>
                </c:pt>
                <c:pt idx="1">
                  <c:v>ศรีเมืองใหม่</c:v>
                </c:pt>
                <c:pt idx="2">
                  <c:v>นาตาล</c:v>
                </c:pt>
                <c:pt idx="3">
                  <c:v>ร่มเกล้า</c:v>
                </c:pt>
                <c:pt idx="4">
                  <c:v>ดอนมดแดง</c:v>
                </c:pt>
                <c:pt idx="5">
                  <c:v>น้ำขุ่น</c:v>
                </c:pt>
                <c:pt idx="6">
                  <c:v>สิรินธร</c:v>
                </c:pt>
                <c:pt idx="7">
                  <c:v>สว่างวีระวงศ์</c:v>
                </c:pt>
                <c:pt idx="8">
                  <c:v>เขื่องใน</c:v>
                </c:pt>
                <c:pt idx="9">
                  <c:v>โขงเจียม</c:v>
                </c:pt>
                <c:pt idx="10">
                  <c:v>เดชอุดม</c:v>
                </c:pt>
                <c:pt idx="11">
                  <c:v>สปส.</c:v>
                </c:pt>
                <c:pt idx="12">
                  <c:v>ทุ่งศรีอุดม</c:v>
                </c:pt>
                <c:pt idx="13">
                  <c:v>ม่วงสามสิบ</c:v>
                </c:pt>
                <c:pt idx="14">
                  <c:v>โพธิ์ไทร</c:v>
                </c:pt>
                <c:pt idx="15">
                  <c:v>ตระการพืชผล</c:v>
                </c:pt>
                <c:pt idx="16">
                  <c:v>กุดข้าวปุ้น</c:v>
                </c:pt>
                <c:pt idx="17">
                  <c:v>นาเยีย</c:v>
                </c:pt>
                <c:pt idx="18">
                  <c:v>สำโรง</c:v>
                </c:pt>
                <c:pt idx="19">
                  <c:v>50 พรรษา</c:v>
                </c:pt>
                <c:pt idx="20">
                  <c:v>บุณฑริก</c:v>
                </c:pt>
                <c:pt idx="21">
                  <c:v>นาจะหลวย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วารินชำราบ</c:v>
                </c:pt>
                <c:pt idx="25">
                  <c:v>ตาลสุม</c:v>
                </c:pt>
                <c:pt idx="26">
                  <c:v>เหล่าเสือโก้ก</c:v>
                </c:pt>
                <c:pt idx="27">
                  <c:v>รวมทั้งหมด</c:v>
                </c:pt>
              </c:strCache>
            </c:strRef>
          </c:cat>
          <c:val>
            <c:numRef>
              <c:f>กราฟคัดกรองรวม!$G$3:$G$30</c:f>
              <c:numCache>
                <c:formatCode>General</c:formatCode>
                <c:ptCount val="28"/>
              </c:numCache>
            </c:numRef>
          </c:val>
        </c:ser>
        <c:marker val="1"/>
        <c:axId val="107665280"/>
        <c:axId val="107666816"/>
      </c:lineChart>
      <c:catAx>
        <c:axId val="107665280"/>
        <c:scaling>
          <c:orientation val="minMax"/>
        </c:scaling>
        <c:axPos val="b"/>
        <c:tickLblPos val="nextTo"/>
        <c:crossAx val="107666816"/>
        <c:crosses val="autoZero"/>
        <c:auto val="1"/>
        <c:lblAlgn val="ctr"/>
        <c:lblOffset val="100"/>
      </c:catAx>
      <c:valAx>
        <c:axId val="107666816"/>
        <c:scaling>
          <c:orientation val="minMax"/>
          <c:max val="100"/>
        </c:scaling>
        <c:axPos val="l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th-TH"/>
          </a:p>
        </c:txPr>
        <c:crossAx val="107665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'refer out'!$A$3:$A$32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'refer out'!$B$3:$B$32</c:f>
              <c:numCache>
                <c:formatCode>#,##0_ ;\-#,##0\ </c:formatCode>
                <c:ptCount val="30"/>
                <c:pt idx="0" formatCode="_-* #,##0_-;\-* #,##0_-;_-* &quot;-&quot;??_-;_-@_-">
                  <c:v>5</c:v>
                </c:pt>
                <c:pt idx="1">
                  <c:v>1</c:v>
                </c:pt>
                <c:pt idx="17">
                  <c:v>3</c:v>
                </c:pt>
              </c:numCache>
            </c:numRef>
          </c:val>
        </c:ser>
        <c:gapWidth val="77"/>
        <c:axId val="73479296"/>
        <c:axId val="73480832"/>
      </c:barChart>
      <c:catAx>
        <c:axId val="73479296"/>
        <c:scaling>
          <c:orientation val="minMax"/>
        </c:scaling>
        <c:axPos val="b"/>
        <c:tickLblPos val="nextTo"/>
        <c:crossAx val="73480832"/>
        <c:crosses val="autoZero"/>
        <c:auto val="1"/>
        <c:lblAlgn val="ctr"/>
        <c:lblOffset val="100"/>
      </c:catAx>
      <c:valAx>
        <c:axId val="73480832"/>
        <c:scaling>
          <c:orientation val="minMax"/>
        </c:scaling>
        <c:axPos val="l"/>
        <c:numFmt formatCode="_-* #,##0_-;\-* #,##0_-;_-* &quot;-&quot;??_-;_-@_-" sourceLinked="1"/>
        <c:tickLblPos val="nextTo"/>
        <c:crossAx val="73479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'refer out'!$A$3:$A$32</c:f>
              <c:strCache>
                <c:ptCount val="30"/>
                <c:pt idx="0">
                  <c:v>รพศ</c:v>
                </c:pt>
                <c:pt idx="1">
                  <c:v>50 พรรษา</c:v>
                </c:pt>
                <c:pt idx="2">
                  <c:v>ราชเวช</c:v>
                </c:pt>
                <c:pt idx="3">
                  <c:v>อุบลรักษ์</c:v>
                </c:pt>
                <c:pt idx="4">
                  <c:v>ร่มเกล้า</c:v>
                </c:pt>
                <c:pt idx="5">
                  <c:v>เหล่าเสือโก้ก</c:v>
                </c:pt>
                <c:pt idx="6">
                  <c:v>ดอนมดแดง</c:v>
                </c:pt>
                <c:pt idx="7">
                  <c:v>ม่วงสามสิบ</c:v>
                </c:pt>
                <c:pt idx="8">
                  <c:v>เขื่องใน</c:v>
                </c:pt>
                <c:pt idx="9">
                  <c:v>ตาลสุม</c:v>
                </c:pt>
                <c:pt idx="10">
                  <c:v>ตระการพืชผล</c:v>
                </c:pt>
                <c:pt idx="11">
                  <c:v>กุดข้าวปุ้น</c:v>
                </c:pt>
                <c:pt idx="12">
                  <c:v>เขมราฐ</c:v>
                </c:pt>
                <c:pt idx="13">
                  <c:v>นาตาล</c:v>
                </c:pt>
                <c:pt idx="14">
                  <c:v>โพธิ์ไทร</c:v>
                </c:pt>
                <c:pt idx="15">
                  <c:v>ศรีเมืองใหม่</c:v>
                </c:pt>
                <c:pt idx="16">
                  <c:v>พิบูลมังสาหาร</c:v>
                </c:pt>
                <c:pt idx="17">
                  <c:v>วารินชำราบ</c:v>
                </c:pt>
                <c:pt idx="18">
                  <c:v>รพ.ค่ายฯ</c:v>
                </c:pt>
                <c:pt idx="19">
                  <c:v>สิรินธร</c:v>
                </c:pt>
                <c:pt idx="20">
                  <c:v>โขงเจียม</c:v>
                </c:pt>
                <c:pt idx="21">
                  <c:v>สำโรง</c:v>
                </c:pt>
                <c:pt idx="22">
                  <c:v>สว่างวีระวงศ์</c:v>
                </c:pt>
                <c:pt idx="23">
                  <c:v>นาเยีย</c:v>
                </c:pt>
                <c:pt idx="24">
                  <c:v>เดชอุดม</c:v>
                </c:pt>
                <c:pt idx="25">
                  <c:v>น้ำยืน</c:v>
                </c:pt>
                <c:pt idx="26">
                  <c:v>น้ำขุ่น</c:v>
                </c:pt>
                <c:pt idx="27">
                  <c:v>นาจะหลวย</c:v>
                </c:pt>
                <c:pt idx="28">
                  <c:v>บุณฑริก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'refer out'!$D$3:$D$32</c:f>
              <c:numCache>
                <c:formatCode>General</c:formatCode>
                <c:ptCount val="30"/>
                <c:pt idx="0">
                  <c:v>10</c:v>
                </c:pt>
                <c:pt idx="1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12</c:v>
                </c:pt>
                <c:pt idx="18">
                  <c:v>1</c:v>
                </c:pt>
                <c:pt idx="20">
                  <c:v>2</c:v>
                </c:pt>
                <c:pt idx="21">
                  <c:v>3</c:v>
                </c:pt>
                <c:pt idx="25">
                  <c:v>7</c:v>
                </c:pt>
                <c:pt idx="28">
                  <c:v>4</c:v>
                </c:pt>
              </c:numCache>
            </c:numRef>
          </c:val>
        </c:ser>
        <c:axId val="73492352"/>
        <c:axId val="73493888"/>
      </c:barChart>
      <c:catAx>
        <c:axId val="73492352"/>
        <c:scaling>
          <c:orientation val="minMax"/>
        </c:scaling>
        <c:axPos val="b"/>
        <c:tickLblPos val="nextTo"/>
        <c:crossAx val="73493888"/>
        <c:crosses val="autoZero"/>
        <c:auto val="1"/>
        <c:lblAlgn val="ctr"/>
        <c:lblOffset val="100"/>
      </c:catAx>
      <c:valAx>
        <c:axId val="73493888"/>
        <c:scaling>
          <c:orientation val="minMax"/>
        </c:scaling>
        <c:axPos val="l"/>
        <c:numFmt formatCode="General" sourceLinked="1"/>
        <c:tickLblPos val="nextTo"/>
        <c:crossAx val="73492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  <a:ln>
              <a:solidFill>
                <a:schemeClr val="bg1"/>
              </a:solidFill>
            </a:ln>
          </c:spPr>
          <c:dPt>
            <c:idx val="24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25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Pt>
            <c:idx val="26"/>
            <c:spPr>
              <a:solidFill>
                <a:srgbClr val="FFCC00"/>
              </a:solidFill>
              <a:ln>
                <a:solidFill>
                  <a:schemeClr val="bg1"/>
                </a:solidFill>
              </a:ln>
            </c:spPr>
          </c:dPt>
          <c:dLbls>
            <c:txPr>
              <a:bodyPr/>
              <a:lstStyle/>
              <a:p>
                <a:pPr>
                  <a:defRPr sz="1100" b="1"/>
                </a:pPr>
                <a:endParaRPr lang="th-TH"/>
              </a:p>
            </c:txPr>
            <c:showVal val="1"/>
          </c:dLbls>
          <c:cat>
            <c:strRef>
              <c:f>'กราฟ pa'!$B$5:$B$32</c:f>
              <c:strCache>
                <c:ptCount val="28"/>
                <c:pt idx="0">
                  <c:v>ม่วงสามสิบ</c:v>
                </c:pt>
                <c:pt idx="1">
                  <c:v>เขื่องใน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เหล่าเสือโก้ก</c:v>
                </c:pt>
                <c:pt idx="5">
                  <c:v>นาตาล</c:v>
                </c:pt>
                <c:pt idx="6">
                  <c:v>โพธิ์ไทร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พิบูลมังสาหาร</c:v>
                </c:pt>
                <c:pt idx="10">
                  <c:v>สิรินธร</c:v>
                </c:pt>
                <c:pt idx="11">
                  <c:v>สว่างวีระวงศ์</c:v>
                </c:pt>
                <c:pt idx="12">
                  <c:v>นาเยีย</c:v>
                </c:pt>
                <c:pt idx="13">
                  <c:v>น้ำยืน</c:v>
                </c:pt>
                <c:pt idx="14">
                  <c:v>น้ำขุ่น</c:v>
                </c:pt>
                <c:pt idx="15">
                  <c:v>รพศ.</c:v>
                </c:pt>
                <c:pt idx="16">
                  <c:v>เดชอุดม</c:v>
                </c:pt>
                <c:pt idx="17">
                  <c:v>ตระการพืชผล</c:v>
                </c:pt>
                <c:pt idx="18">
                  <c:v>บุณฑริก</c:v>
                </c:pt>
                <c:pt idx="19">
                  <c:v>วารินชำราบ</c:v>
                </c:pt>
                <c:pt idx="20">
                  <c:v>สำโรง</c:v>
                </c:pt>
                <c:pt idx="21">
                  <c:v>รพ. 50 พรรษา</c:v>
                </c:pt>
                <c:pt idx="22">
                  <c:v>เขมราฐ</c:v>
                </c:pt>
                <c:pt idx="23">
                  <c:v>นาจะหลวย</c:v>
                </c:pt>
                <c:pt idx="24">
                  <c:v>โขงเจียม</c:v>
                </c:pt>
                <c:pt idx="25">
                  <c:v>ค่ายฯ</c:v>
                </c:pt>
                <c:pt idx="26">
                  <c:v>ทุ่งศรีอุดม</c:v>
                </c:pt>
                <c:pt idx="27">
                  <c:v>รวมทั้งจังหวัด</c:v>
                </c:pt>
              </c:strCache>
            </c:strRef>
          </c:cat>
          <c:val>
            <c:numRef>
              <c:f>'กราฟ pa'!$Q$5:$Q$32</c:f>
              <c:numCache>
                <c:formatCode>0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 formatCode="0.00">
                  <c:v>96.721311475409834</c:v>
                </c:pt>
                <c:pt idx="16" formatCode="0.00">
                  <c:v>96.296296296296291</c:v>
                </c:pt>
                <c:pt idx="17" formatCode="0.00">
                  <c:v>94.117647058823536</c:v>
                </c:pt>
                <c:pt idx="18" formatCode="0.00">
                  <c:v>92.307692307692307</c:v>
                </c:pt>
                <c:pt idx="19" formatCode="0.00">
                  <c:v>88.888888888888886</c:v>
                </c:pt>
                <c:pt idx="20" formatCode="0.00">
                  <c:v>88.888888888888886</c:v>
                </c:pt>
                <c:pt idx="21" formatCode="0.00">
                  <c:v>87.5</c:v>
                </c:pt>
                <c:pt idx="22" formatCode="0.00">
                  <c:v>85.714285714285708</c:v>
                </c:pt>
                <c:pt idx="23" formatCode="0.00">
                  <c:v>83.333333333333329</c:v>
                </c:pt>
                <c:pt idx="24" formatCode="0.00">
                  <c:v>80</c:v>
                </c:pt>
                <c:pt idx="25" formatCode="0.00">
                  <c:v>75</c:v>
                </c:pt>
                <c:pt idx="26" formatCode="0.00">
                  <c:v>66.666666666666671</c:v>
                </c:pt>
                <c:pt idx="27" formatCode="0.00">
                  <c:v>94.249201277955265</c:v>
                </c:pt>
              </c:numCache>
            </c:numRef>
          </c:val>
        </c:ser>
        <c:gapWidth val="82"/>
        <c:axId val="76699904"/>
        <c:axId val="76722176"/>
      </c:barChart>
      <c:lineChart>
        <c:grouping val="standard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'กราฟ pa'!$B$5:$B$31</c:f>
              <c:strCache>
                <c:ptCount val="27"/>
                <c:pt idx="0">
                  <c:v>ม่วงสามสิบ</c:v>
                </c:pt>
                <c:pt idx="1">
                  <c:v>เขื่องใน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เหล่าเสือโก้ก</c:v>
                </c:pt>
                <c:pt idx="5">
                  <c:v>นาตาล</c:v>
                </c:pt>
                <c:pt idx="6">
                  <c:v>โพธิ์ไทร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พิบูลมังสาหาร</c:v>
                </c:pt>
                <c:pt idx="10">
                  <c:v>สิรินธร</c:v>
                </c:pt>
                <c:pt idx="11">
                  <c:v>สว่างวีระวงศ์</c:v>
                </c:pt>
                <c:pt idx="12">
                  <c:v>นาเยีย</c:v>
                </c:pt>
                <c:pt idx="13">
                  <c:v>น้ำยืน</c:v>
                </c:pt>
                <c:pt idx="14">
                  <c:v>น้ำขุ่น</c:v>
                </c:pt>
                <c:pt idx="15">
                  <c:v>รพศ.</c:v>
                </c:pt>
                <c:pt idx="16">
                  <c:v>เดชอุดม</c:v>
                </c:pt>
                <c:pt idx="17">
                  <c:v>ตระการพืชผล</c:v>
                </c:pt>
                <c:pt idx="18">
                  <c:v>บุณฑริก</c:v>
                </c:pt>
                <c:pt idx="19">
                  <c:v>วารินชำราบ</c:v>
                </c:pt>
                <c:pt idx="20">
                  <c:v>สำโรง</c:v>
                </c:pt>
                <c:pt idx="21">
                  <c:v>รพ. 50 พรรษา</c:v>
                </c:pt>
                <c:pt idx="22">
                  <c:v>เขมราฐ</c:v>
                </c:pt>
                <c:pt idx="23">
                  <c:v>นาจะหลวย</c:v>
                </c:pt>
                <c:pt idx="24">
                  <c:v>โขงเจียม</c:v>
                </c:pt>
                <c:pt idx="25">
                  <c:v>ค่ายฯ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pa'!$T$5:$T$32</c:f>
              <c:numCache>
                <c:formatCode>General</c:formatCode>
                <c:ptCount val="2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</c:numCache>
            </c:numRef>
          </c:val>
        </c:ser>
        <c:marker val="1"/>
        <c:axId val="76699904"/>
        <c:axId val="76722176"/>
      </c:lineChart>
      <c:catAx>
        <c:axId val="7669990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th-TH"/>
          </a:p>
        </c:txPr>
        <c:crossAx val="76722176"/>
        <c:crosses val="autoZero"/>
        <c:auto val="1"/>
        <c:lblAlgn val="ctr"/>
        <c:lblOffset val="100"/>
      </c:catAx>
      <c:valAx>
        <c:axId val="76722176"/>
        <c:scaling>
          <c:orientation val="minMax"/>
          <c:max val="100"/>
        </c:scaling>
        <c:axPos val="l"/>
        <c:numFmt formatCode="General" sourceLinked="0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7669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4.3103037482160392E-2"/>
          <c:y val="4.4057617797775339E-2"/>
          <c:w val="0.9052292815221159"/>
          <c:h val="0.63605804589875869"/>
        </c:manualLayout>
      </c:layout>
      <c:barChart>
        <c:barDir val="col"/>
        <c:grouping val="stacked"/>
        <c:ser>
          <c:idx val="0"/>
          <c:order val="0"/>
          <c:tx>
            <c:v>ตาย</c:v>
          </c:tx>
          <c:spPr>
            <a:solidFill>
              <a:srgbClr val="FF0000"/>
            </a:solidFill>
          </c:spPr>
          <c:dLbls>
            <c:dLbl>
              <c:idx val="18"/>
              <c:layout>
                <c:manualLayout>
                  <c:x val="2.8172805418098396E-5"/>
                  <c:y val="-3.4121124169812955E-3"/>
                </c:manualLayout>
              </c:layout>
              <c:showVal val="1"/>
            </c:dLbl>
            <c:dLbl>
              <c:idx val="19"/>
              <c:layout>
                <c:manualLayout>
                  <c:x val="-3.2553029582043017E-5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th-TH"/>
              </a:p>
            </c:txPr>
            <c:showVal val="1"/>
          </c:dLbls>
          <c:cat>
            <c:strRef>
              <c:f>'กราฟ pa'!$B$5:$B$31</c:f>
              <c:strCache>
                <c:ptCount val="27"/>
                <c:pt idx="0">
                  <c:v>ม่วงสามสิบ</c:v>
                </c:pt>
                <c:pt idx="1">
                  <c:v>เขื่องใน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เหล่าเสือโก้ก</c:v>
                </c:pt>
                <c:pt idx="5">
                  <c:v>นาตาล</c:v>
                </c:pt>
                <c:pt idx="6">
                  <c:v>โพธิ์ไทร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พิบูลมังสาหาร</c:v>
                </c:pt>
                <c:pt idx="10">
                  <c:v>สิรินธร</c:v>
                </c:pt>
                <c:pt idx="11">
                  <c:v>สว่างวีระวงศ์</c:v>
                </c:pt>
                <c:pt idx="12">
                  <c:v>นาเยีย</c:v>
                </c:pt>
                <c:pt idx="13">
                  <c:v>น้ำยืน</c:v>
                </c:pt>
                <c:pt idx="14">
                  <c:v>น้ำขุ่น</c:v>
                </c:pt>
                <c:pt idx="15">
                  <c:v>รพศ.</c:v>
                </c:pt>
                <c:pt idx="16">
                  <c:v>เดชอุดม</c:v>
                </c:pt>
                <c:pt idx="17">
                  <c:v>ตระการพืชผล</c:v>
                </c:pt>
                <c:pt idx="18">
                  <c:v>บุณฑริก</c:v>
                </c:pt>
                <c:pt idx="19">
                  <c:v>วารินชำราบ</c:v>
                </c:pt>
                <c:pt idx="20">
                  <c:v>สำโรง</c:v>
                </c:pt>
                <c:pt idx="21">
                  <c:v>รพ. 50 พรรษา</c:v>
                </c:pt>
                <c:pt idx="22">
                  <c:v>เขมราฐ</c:v>
                </c:pt>
                <c:pt idx="23">
                  <c:v>นาจะหลวย</c:v>
                </c:pt>
                <c:pt idx="24">
                  <c:v>โขงเจียม</c:v>
                </c:pt>
                <c:pt idx="25">
                  <c:v>ค่ายฯ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pa'!$F$5:$F$31</c:f>
              <c:numCache>
                <c:formatCode>General</c:formatCode>
                <c:ptCount val="27"/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5">
                  <c:v>1</c:v>
                </c:pt>
                <c:pt idx="26">
                  <c:v>2</c:v>
                </c:pt>
              </c:numCache>
            </c:numRef>
          </c:val>
        </c:ser>
        <c:ser>
          <c:idx val="1"/>
          <c:order val="1"/>
          <c:tx>
            <c:v>ขาดยา</c:v>
          </c:tx>
          <c:spPr>
            <a:solidFill>
              <a:srgbClr val="FFCC0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pa'!$B$5:$B$31</c:f>
              <c:strCache>
                <c:ptCount val="27"/>
                <c:pt idx="0">
                  <c:v>ม่วงสามสิบ</c:v>
                </c:pt>
                <c:pt idx="1">
                  <c:v>เขื่องใน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เหล่าเสือโก้ก</c:v>
                </c:pt>
                <c:pt idx="5">
                  <c:v>นาตาล</c:v>
                </c:pt>
                <c:pt idx="6">
                  <c:v>โพธิ์ไทร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พิบูลมังสาหาร</c:v>
                </c:pt>
                <c:pt idx="10">
                  <c:v>สิรินธร</c:v>
                </c:pt>
                <c:pt idx="11">
                  <c:v>สว่างวีระวงศ์</c:v>
                </c:pt>
                <c:pt idx="12">
                  <c:v>นาเยีย</c:v>
                </c:pt>
                <c:pt idx="13">
                  <c:v>น้ำยืน</c:v>
                </c:pt>
                <c:pt idx="14">
                  <c:v>น้ำขุ่น</c:v>
                </c:pt>
                <c:pt idx="15">
                  <c:v>รพศ.</c:v>
                </c:pt>
                <c:pt idx="16">
                  <c:v>เดชอุดม</c:v>
                </c:pt>
                <c:pt idx="17">
                  <c:v>ตระการพืชผล</c:v>
                </c:pt>
                <c:pt idx="18">
                  <c:v>บุณฑริก</c:v>
                </c:pt>
                <c:pt idx="19">
                  <c:v>วารินชำราบ</c:v>
                </c:pt>
                <c:pt idx="20">
                  <c:v>สำโรง</c:v>
                </c:pt>
                <c:pt idx="21">
                  <c:v>รพ. 50 พรรษา</c:v>
                </c:pt>
                <c:pt idx="22">
                  <c:v>เขมราฐ</c:v>
                </c:pt>
                <c:pt idx="23">
                  <c:v>นาจะหลวย</c:v>
                </c:pt>
                <c:pt idx="24">
                  <c:v>โขงเจียม</c:v>
                </c:pt>
                <c:pt idx="25">
                  <c:v>ค่ายฯ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pa'!$H$5:$H$31</c:f>
              <c:numCache>
                <c:formatCode>General</c:formatCode>
                <c:ptCount val="27"/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v>กำลังรักษา</c:v>
          </c:tx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pa'!$B$5:$B$31</c:f>
              <c:strCache>
                <c:ptCount val="27"/>
                <c:pt idx="0">
                  <c:v>ม่วงสามสิบ</c:v>
                </c:pt>
                <c:pt idx="1">
                  <c:v>เขื่องใน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เหล่าเสือโก้ก</c:v>
                </c:pt>
                <c:pt idx="5">
                  <c:v>นาตาล</c:v>
                </c:pt>
                <c:pt idx="6">
                  <c:v>โพธิ์ไทร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พิบูลมังสาหาร</c:v>
                </c:pt>
                <c:pt idx="10">
                  <c:v>สิรินธร</c:v>
                </c:pt>
                <c:pt idx="11">
                  <c:v>สว่างวีระวงศ์</c:v>
                </c:pt>
                <c:pt idx="12">
                  <c:v>นาเยีย</c:v>
                </c:pt>
                <c:pt idx="13">
                  <c:v>น้ำยืน</c:v>
                </c:pt>
                <c:pt idx="14">
                  <c:v>น้ำขุ่น</c:v>
                </c:pt>
                <c:pt idx="15">
                  <c:v>รพศ.</c:v>
                </c:pt>
                <c:pt idx="16">
                  <c:v>เดชอุดม</c:v>
                </c:pt>
                <c:pt idx="17">
                  <c:v>ตระการพืชผล</c:v>
                </c:pt>
                <c:pt idx="18">
                  <c:v>บุณฑริก</c:v>
                </c:pt>
                <c:pt idx="19">
                  <c:v>วารินชำราบ</c:v>
                </c:pt>
                <c:pt idx="20">
                  <c:v>สำโรง</c:v>
                </c:pt>
                <c:pt idx="21">
                  <c:v>รพ. 50 พรรษา</c:v>
                </c:pt>
                <c:pt idx="22">
                  <c:v>เขมราฐ</c:v>
                </c:pt>
                <c:pt idx="23">
                  <c:v>นาจะหลวย</c:v>
                </c:pt>
                <c:pt idx="24">
                  <c:v>โขงเจียม</c:v>
                </c:pt>
                <c:pt idx="25">
                  <c:v>ค่ายฯ</c:v>
                </c:pt>
                <c:pt idx="26">
                  <c:v>ทุ่งศรีอุดม</c:v>
                </c:pt>
              </c:strCache>
            </c:strRef>
          </c:cat>
          <c:val>
            <c:numRef>
              <c:f>'กราฟ pa'!$P$5:$P$31</c:f>
              <c:numCache>
                <c:formatCode>General</c:formatCode>
                <c:ptCount val="27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2</c:v>
                </c:pt>
                <c:pt idx="8">
                  <c:v>9</c:v>
                </c:pt>
                <c:pt idx="9">
                  <c:v>19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1</c:v>
                </c:pt>
                <c:pt idx="15">
                  <c:v>59</c:v>
                </c:pt>
                <c:pt idx="16">
                  <c:v>26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8</c:v>
                </c:pt>
                <c:pt idx="21">
                  <c:v>28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</c:numCache>
            </c:numRef>
          </c:val>
        </c:ser>
        <c:gapWidth val="77"/>
        <c:overlap val="100"/>
        <c:axId val="76945280"/>
        <c:axId val="76946816"/>
      </c:barChart>
      <c:catAx>
        <c:axId val="769452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th-TH"/>
          </a:p>
        </c:txPr>
        <c:crossAx val="76946816"/>
        <c:crosses val="autoZero"/>
        <c:auto val="1"/>
        <c:lblAlgn val="ctr"/>
        <c:lblOffset val="100"/>
      </c:catAx>
      <c:valAx>
        <c:axId val="7694681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600" b="0"/>
            </a:pPr>
            <a:endParaRPr lang="th-TH"/>
          </a:p>
        </c:txPr>
        <c:crossAx val="7694528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6573975813994974"/>
          <c:y val="0.22229727643476016"/>
          <c:w val="8.0865408852114531E-2"/>
          <c:h val="0.16292140803164998"/>
        </c:manualLayout>
      </c:layout>
      <c:txPr>
        <a:bodyPr/>
        <a:lstStyle/>
        <a:p>
          <a:pPr>
            <a:defRPr sz="1400" b="1"/>
          </a:pPr>
          <a:endParaRPr lang="th-TH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</c:spPr>
          <c:dPt>
            <c:idx val="4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FFC000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Pt>
            <c:idx val="7"/>
            <c:spPr>
              <a:solidFill>
                <a:srgbClr val="FFC000"/>
              </a:solidFill>
            </c:spPr>
          </c:dPt>
          <c:dPt>
            <c:idx val="8"/>
            <c:spPr>
              <a:solidFill>
                <a:srgbClr val="FFC000"/>
              </a:solidFill>
            </c:spPr>
          </c:dPt>
          <c:dPt>
            <c:idx val="9"/>
            <c:spPr>
              <a:solidFill>
                <a:srgbClr val="FFC000"/>
              </a:solidFill>
            </c:spPr>
          </c:dPt>
          <c:dPt>
            <c:idx val="10"/>
            <c:spPr>
              <a:solidFill>
                <a:srgbClr val="FFC000"/>
              </a:solidFill>
            </c:spPr>
          </c:dPt>
          <c:dPt>
            <c:idx val="11"/>
            <c:spPr>
              <a:solidFill>
                <a:srgbClr val="FFC000"/>
              </a:solidFill>
            </c:spPr>
          </c:dPt>
          <c:dPt>
            <c:idx val="12"/>
            <c:spPr>
              <a:solidFill>
                <a:srgbClr val="FFC000"/>
              </a:solidFill>
            </c:spPr>
          </c:dPt>
          <c:dPt>
            <c:idx val="13"/>
            <c:spPr>
              <a:solidFill>
                <a:srgbClr val="FFC000"/>
              </a:solidFill>
            </c:spPr>
          </c:dPt>
          <c:dPt>
            <c:idx val="14"/>
            <c:spPr>
              <a:solidFill>
                <a:srgbClr val="FFC000"/>
              </a:solidFill>
            </c:spPr>
          </c:dPt>
          <c:dPt>
            <c:idx val="15"/>
            <c:spPr>
              <a:solidFill>
                <a:srgbClr val="FFC000"/>
              </a:solidFill>
            </c:spPr>
          </c:dPt>
          <c:dPt>
            <c:idx val="16"/>
            <c:spPr>
              <a:solidFill>
                <a:srgbClr val="FFC000"/>
              </a:solidFill>
            </c:spPr>
          </c:dPt>
          <c:dPt>
            <c:idx val="17"/>
            <c:spPr>
              <a:solidFill>
                <a:srgbClr val="FFC000"/>
              </a:solidFill>
            </c:spPr>
          </c:dPt>
          <c:dPt>
            <c:idx val="18"/>
            <c:spPr>
              <a:solidFill>
                <a:srgbClr val="FFC000"/>
              </a:solidFill>
            </c:spPr>
          </c:dPt>
          <c:dPt>
            <c:idx val="19"/>
            <c:spPr>
              <a:solidFill>
                <a:srgbClr val="FFC000"/>
              </a:solidFill>
            </c:spPr>
          </c:dPt>
          <c:dPt>
            <c:idx val="30"/>
            <c:spPr>
              <a:solidFill>
                <a:srgbClr val="FFC000"/>
              </a:solidFill>
            </c:spPr>
          </c:dPt>
          <c:dLbls>
            <c:showVal val="1"/>
          </c:dLbls>
          <c:cat>
            <c:strRef>
              <c:f>'กราฟ 6 ด.'!$B$6:$B$36</c:f>
              <c:strCache>
                <c:ptCount val="31"/>
                <c:pt idx="0">
                  <c:v>เหล่าเสือโก้ก</c:v>
                </c:pt>
                <c:pt idx="1">
                  <c:v>ดอนมดแดง</c:v>
                </c:pt>
                <c:pt idx="2">
                  <c:v>ตาลสุม</c:v>
                </c:pt>
                <c:pt idx="3">
                  <c:v>โขงเจียม</c:v>
                </c:pt>
                <c:pt idx="4">
                  <c:v>บุณฑริก</c:v>
                </c:pt>
                <c:pt idx="5">
                  <c:v>50 พรรษา</c:v>
                </c:pt>
                <c:pt idx="6">
                  <c:v>กุดข้าวปุ้น</c:v>
                </c:pt>
                <c:pt idx="7">
                  <c:v>ศรีเมืองใหม่</c:v>
                </c:pt>
                <c:pt idx="8">
                  <c:v>สิรินธร</c:v>
                </c:pt>
                <c:pt idx="9">
                  <c:v>น้ำยืน</c:v>
                </c:pt>
                <c:pt idx="10">
                  <c:v>เดชอุดม</c:v>
                </c:pt>
                <c:pt idx="11">
                  <c:v>วารินชำราบ</c:v>
                </c:pt>
                <c:pt idx="12">
                  <c:v>สำโรง</c:v>
                </c:pt>
                <c:pt idx="13">
                  <c:v>ร่มเกล้า(เอกชน)</c:v>
                </c:pt>
                <c:pt idx="14">
                  <c:v>ม่วงสามสิบ</c:v>
                </c:pt>
                <c:pt idx="15">
                  <c:v>น้ำขุ่น</c:v>
                </c:pt>
                <c:pt idx="16">
                  <c:v>รพศ</c:v>
                </c:pt>
                <c:pt idx="17">
                  <c:v>นาจะหลวย</c:v>
                </c:pt>
                <c:pt idx="18">
                  <c:v>รพ.ค่ายฯ</c:v>
                </c:pt>
                <c:pt idx="19">
                  <c:v>ตระการพืชผล</c:v>
                </c:pt>
                <c:pt idx="20">
                  <c:v>นาตาล</c:v>
                </c:pt>
                <c:pt idx="21">
                  <c:v>เขื่องใน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สว่างวีระวงศ์</c:v>
                </c:pt>
                <c:pt idx="25">
                  <c:v>นาเยีย</c:v>
                </c:pt>
                <c:pt idx="26">
                  <c:v>ราชเวช(เอกชน)</c:v>
                </c:pt>
                <c:pt idx="27">
                  <c:v>อุบลรักษ์(เอกชน)</c:v>
                </c:pt>
                <c:pt idx="28">
                  <c:v>โพธิ์ไทร</c:v>
                </c:pt>
                <c:pt idx="29">
                  <c:v>ทุ่งศรีอุดม</c:v>
                </c:pt>
                <c:pt idx="30">
                  <c:v>รวมทั้งจังหวัด</c:v>
                </c:pt>
              </c:strCache>
            </c:strRef>
          </c:cat>
          <c:val>
            <c:numRef>
              <c:f>'กราฟ 6 ด.'!$E$6:$E$36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0.00">
                  <c:v>83.333333333333343</c:v>
                </c:pt>
                <c:pt idx="5" formatCode="0.00">
                  <c:v>75</c:v>
                </c:pt>
                <c:pt idx="6" formatCode="0.00">
                  <c:v>75</c:v>
                </c:pt>
                <c:pt idx="7" formatCode="0.00">
                  <c:v>66.666666666666657</c:v>
                </c:pt>
                <c:pt idx="8" formatCode="0.00">
                  <c:v>66.666666666666657</c:v>
                </c:pt>
                <c:pt idx="9" formatCode="0.00">
                  <c:v>62.5</c:v>
                </c:pt>
                <c:pt idx="10" formatCode="0.00">
                  <c:v>60</c:v>
                </c:pt>
                <c:pt idx="11" formatCode="0.00">
                  <c:v>57.692307692307686</c:v>
                </c:pt>
                <c:pt idx="12" formatCode="0.00">
                  <c:v>55.555555555555557</c:v>
                </c:pt>
                <c:pt idx="13" formatCode="0.00">
                  <c:v>50</c:v>
                </c:pt>
                <c:pt idx="14" formatCode="0.00">
                  <c:v>50</c:v>
                </c:pt>
                <c:pt idx="15" formatCode="0.00">
                  <c:v>50</c:v>
                </c:pt>
                <c:pt idx="16" formatCode="0.00">
                  <c:v>45.762711864406782</c:v>
                </c:pt>
                <c:pt idx="17" formatCode="0.00">
                  <c:v>42.857142857142854</c:v>
                </c:pt>
                <c:pt idx="18" formatCode="0.00">
                  <c:v>33.333333333333329</c:v>
                </c:pt>
                <c:pt idx="19" formatCode="0.00">
                  <c:v>28.571428571428569</c:v>
                </c:pt>
                <c:pt idx="20" formatCode="0.00">
                  <c:v>25</c:v>
                </c:pt>
                <c:pt idx="21" formatCode="0.00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30" formatCode="0.00">
                  <c:v>51.121076233183857</c:v>
                </c:pt>
              </c:numCache>
            </c:numRef>
          </c:val>
        </c:ser>
        <c:gapWidth val="77"/>
        <c:axId val="77835264"/>
        <c:axId val="77845248"/>
      </c:barChart>
      <c:lineChart>
        <c:grouping val="standard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'กราฟ 6 ด.'!$B$5:$B$20</c:f>
              <c:strCache>
                <c:ptCount val="16"/>
                <c:pt idx="1">
                  <c:v>เหล่าเสือโก้ก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โขงเจียม</c:v>
                </c:pt>
                <c:pt idx="5">
                  <c:v>บุณฑริก</c:v>
                </c:pt>
                <c:pt idx="6">
                  <c:v>50 พรรษา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สิรินธร</c:v>
                </c:pt>
                <c:pt idx="10">
                  <c:v>น้ำยืน</c:v>
                </c:pt>
                <c:pt idx="11">
                  <c:v>เดชอุดม</c:v>
                </c:pt>
                <c:pt idx="12">
                  <c:v>วารินชำราบ</c:v>
                </c:pt>
                <c:pt idx="13">
                  <c:v>สำโรง</c:v>
                </c:pt>
                <c:pt idx="14">
                  <c:v>ร่มเกล้า(เอกชน)</c:v>
                </c:pt>
                <c:pt idx="15">
                  <c:v>ม่วงสามสิบ</c:v>
                </c:pt>
              </c:strCache>
            </c:strRef>
          </c:cat>
          <c:val>
            <c:numRef>
              <c:f>'กราฟ 6 ด.'!$T$6:$T$36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</c:numCache>
            </c:numRef>
          </c:val>
        </c:ser>
        <c:marker val="1"/>
        <c:axId val="77835264"/>
        <c:axId val="77845248"/>
      </c:lineChart>
      <c:catAx>
        <c:axId val="77835264"/>
        <c:scaling>
          <c:orientation val="minMax"/>
        </c:scaling>
        <c:axPos val="b"/>
        <c:tickLblPos val="nextTo"/>
        <c:crossAx val="77845248"/>
        <c:crosses val="autoZero"/>
        <c:auto val="1"/>
        <c:lblAlgn val="ctr"/>
        <c:lblOffset val="100"/>
      </c:catAx>
      <c:valAx>
        <c:axId val="77845248"/>
        <c:scaling>
          <c:orientation val="minMax"/>
          <c:max val="100"/>
        </c:scaling>
        <c:axPos val="l"/>
        <c:numFmt formatCode="General" sourceLinked="0"/>
        <c:tickLblPos val="nextTo"/>
        <c:crossAx val="7783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3.7416146358717074E-2"/>
          <c:y val="5.1400590042276241E-2"/>
          <c:w val="0.95545644448764822"/>
          <c:h val="0.62789953339166016"/>
        </c:manualLayout>
      </c:layout>
      <c:barChart>
        <c:barDir val="col"/>
        <c:grouping val="stacked"/>
        <c:ser>
          <c:idx val="0"/>
          <c:order val="0"/>
          <c:tx>
            <c:v>ตาย</c:v>
          </c:tx>
          <c:spPr>
            <a:solidFill>
              <a:srgbClr val="FF0000"/>
            </a:solidFill>
          </c:spPr>
          <c:dLbls>
            <c:dLbl>
              <c:idx val="13"/>
              <c:layout>
                <c:manualLayout>
                  <c:x val="-1.2738852438365981E-2"/>
                  <c:y val="-9.2592592592592692E-3"/>
                </c:manualLayout>
              </c:layout>
              <c:showVal val="1"/>
            </c:dLbl>
            <c:showVal val="1"/>
          </c:dLbls>
          <c:cat>
            <c:strRef>
              <c:f>'กราฟ 6 ด.'!$B$6:$B$35</c:f>
              <c:strCache>
                <c:ptCount val="30"/>
                <c:pt idx="0">
                  <c:v>เหล่าเสือโก้ก</c:v>
                </c:pt>
                <c:pt idx="1">
                  <c:v>ดอนมดแดง</c:v>
                </c:pt>
                <c:pt idx="2">
                  <c:v>ตาลสุม</c:v>
                </c:pt>
                <c:pt idx="3">
                  <c:v>โขงเจียม</c:v>
                </c:pt>
                <c:pt idx="4">
                  <c:v>บุณฑริก</c:v>
                </c:pt>
                <c:pt idx="5">
                  <c:v>50 พรรษา</c:v>
                </c:pt>
                <c:pt idx="6">
                  <c:v>กุดข้าวปุ้น</c:v>
                </c:pt>
                <c:pt idx="7">
                  <c:v>ศรีเมืองใหม่</c:v>
                </c:pt>
                <c:pt idx="8">
                  <c:v>สิรินธร</c:v>
                </c:pt>
                <c:pt idx="9">
                  <c:v>น้ำยืน</c:v>
                </c:pt>
                <c:pt idx="10">
                  <c:v>เดชอุดม</c:v>
                </c:pt>
                <c:pt idx="11">
                  <c:v>วารินชำราบ</c:v>
                </c:pt>
                <c:pt idx="12">
                  <c:v>สำโรง</c:v>
                </c:pt>
                <c:pt idx="13">
                  <c:v>ร่มเกล้า(เอกชน)</c:v>
                </c:pt>
                <c:pt idx="14">
                  <c:v>ม่วงสามสิบ</c:v>
                </c:pt>
                <c:pt idx="15">
                  <c:v>น้ำขุ่น</c:v>
                </c:pt>
                <c:pt idx="16">
                  <c:v>รพศ</c:v>
                </c:pt>
                <c:pt idx="17">
                  <c:v>นาจะหลวย</c:v>
                </c:pt>
                <c:pt idx="18">
                  <c:v>รพ.ค่ายฯ</c:v>
                </c:pt>
                <c:pt idx="19">
                  <c:v>ตระการพืชผล</c:v>
                </c:pt>
                <c:pt idx="20">
                  <c:v>นาตาล</c:v>
                </c:pt>
                <c:pt idx="21">
                  <c:v>เขื่องใน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สว่างวีระวงศ์</c:v>
                </c:pt>
                <c:pt idx="25">
                  <c:v>นาเยีย</c:v>
                </c:pt>
                <c:pt idx="26">
                  <c:v>ราชเวช(เอกชน)</c:v>
                </c:pt>
                <c:pt idx="27">
                  <c:v>อุบลรักษ์(เอกชน)</c:v>
                </c:pt>
                <c:pt idx="28">
                  <c:v>โพธิ์ไทร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6 ด.'!$F$6:$F$35</c:f>
              <c:numCache>
                <c:formatCode>General</c:formatCode>
                <c:ptCount val="30"/>
                <c:pt idx="5">
                  <c:v>3</c:v>
                </c:pt>
                <c:pt idx="7">
                  <c:v>1</c:v>
                </c:pt>
                <c:pt idx="11">
                  <c:v>1</c:v>
                </c:pt>
                <c:pt idx="12">
                  <c:v>1</c:v>
                </c:pt>
                <c:pt idx="16">
                  <c:v>5</c:v>
                </c:pt>
                <c:pt idx="19">
                  <c:v>3</c:v>
                </c:pt>
              </c:numCache>
            </c:numRef>
          </c:val>
        </c:ser>
        <c:ser>
          <c:idx val="1"/>
          <c:order val="1"/>
          <c:tx>
            <c:v>ขาดยา</c:v>
          </c:tx>
          <c:spPr>
            <a:solidFill>
              <a:srgbClr val="FF9900"/>
            </a:solidFill>
          </c:spPr>
          <c:dLbls>
            <c:dLbl>
              <c:idx val="18"/>
              <c:layout>
                <c:manualLayout>
                  <c:x val="-2.1231420730609984E-3"/>
                  <c:y val="4.629629629629632E-3"/>
                </c:manualLayout>
              </c:layout>
              <c:showVal val="1"/>
            </c:dLbl>
            <c:showVal val="1"/>
          </c:dLbls>
          <c:cat>
            <c:strRef>
              <c:f>'กราฟ 6 ด.'!$B$6:$B$35</c:f>
              <c:strCache>
                <c:ptCount val="30"/>
                <c:pt idx="0">
                  <c:v>เหล่าเสือโก้ก</c:v>
                </c:pt>
                <c:pt idx="1">
                  <c:v>ดอนมดแดง</c:v>
                </c:pt>
                <c:pt idx="2">
                  <c:v>ตาลสุม</c:v>
                </c:pt>
                <c:pt idx="3">
                  <c:v>โขงเจียม</c:v>
                </c:pt>
                <c:pt idx="4">
                  <c:v>บุณฑริก</c:v>
                </c:pt>
                <c:pt idx="5">
                  <c:v>50 พรรษา</c:v>
                </c:pt>
                <c:pt idx="6">
                  <c:v>กุดข้าวปุ้น</c:v>
                </c:pt>
                <c:pt idx="7">
                  <c:v>ศรีเมืองใหม่</c:v>
                </c:pt>
                <c:pt idx="8">
                  <c:v>สิรินธร</c:v>
                </c:pt>
                <c:pt idx="9">
                  <c:v>น้ำยืน</c:v>
                </c:pt>
                <c:pt idx="10">
                  <c:v>เดชอุดม</c:v>
                </c:pt>
                <c:pt idx="11">
                  <c:v>วารินชำราบ</c:v>
                </c:pt>
                <c:pt idx="12">
                  <c:v>สำโรง</c:v>
                </c:pt>
                <c:pt idx="13">
                  <c:v>ร่มเกล้า(เอกชน)</c:v>
                </c:pt>
                <c:pt idx="14">
                  <c:v>ม่วงสามสิบ</c:v>
                </c:pt>
                <c:pt idx="15">
                  <c:v>น้ำขุ่น</c:v>
                </c:pt>
                <c:pt idx="16">
                  <c:v>รพศ</c:v>
                </c:pt>
                <c:pt idx="17">
                  <c:v>นาจะหลวย</c:v>
                </c:pt>
                <c:pt idx="18">
                  <c:v>รพ.ค่ายฯ</c:v>
                </c:pt>
                <c:pt idx="19">
                  <c:v>ตระการพืชผล</c:v>
                </c:pt>
                <c:pt idx="20">
                  <c:v>นาตาล</c:v>
                </c:pt>
                <c:pt idx="21">
                  <c:v>เขื่องใน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สว่างวีระวงศ์</c:v>
                </c:pt>
                <c:pt idx="25">
                  <c:v>นาเยีย</c:v>
                </c:pt>
                <c:pt idx="26">
                  <c:v>ราชเวช(เอกชน)</c:v>
                </c:pt>
                <c:pt idx="27">
                  <c:v>อุบลรักษ์(เอกชน)</c:v>
                </c:pt>
                <c:pt idx="28">
                  <c:v>โพธิ์ไทร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6 ด.'!$H$6:$H$35</c:f>
              <c:numCache>
                <c:formatCode>General</c:formatCode>
                <c:ptCount val="30"/>
                <c:pt idx="10">
                  <c:v>1</c:v>
                </c:pt>
                <c:pt idx="15">
                  <c:v>1</c:v>
                </c:pt>
                <c:pt idx="17">
                  <c:v>1</c:v>
                </c:pt>
              </c:numCache>
            </c:numRef>
          </c:val>
        </c:ser>
        <c:ser>
          <c:idx val="2"/>
          <c:order val="2"/>
          <c:tx>
            <c:v>ล้มเหลว</c:v>
          </c:tx>
          <c:spPr>
            <a:solidFill>
              <a:srgbClr val="FFFF00"/>
            </a:solidFill>
          </c:spPr>
          <c:dLbls>
            <c:showVal val="1"/>
          </c:dLbls>
          <c:cat>
            <c:strRef>
              <c:f>'กราฟ 6 ด.'!$B$5:$B$19</c:f>
              <c:strCache>
                <c:ptCount val="15"/>
                <c:pt idx="1">
                  <c:v>เหล่าเสือโก้ก</c:v>
                </c:pt>
                <c:pt idx="2">
                  <c:v>ดอนมดแดง</c:v>
                </c:pt>
                <c:pt idx="3">
                  <c:v>ตาลสุม</c:v>
                </c:pt>
                <c:pt idx="4">
                  <c:v>โขงเจียม</c:v>
                </c:pt>
                <c:pt idx="5">
                  <c:v>บุณฑริก</c:v>
                </c:pt>
                <c:pt idx="6">
                  <c:v>50 พรรษา</c:v>
                </c:pt>
                <c:pt idx="7">
                  <c:v>กุดข้าวปุ้น</c:v>
                </c:pt>
                <c:pt idx="8">
                  <c:v>ศรีเมืองใหม่</c:v>
                </c:pt>
                <c:pt idx="9">
                  <c:v>สิรินธร</c:v>
                </c:pt>
                <c:pt idx="10">
                  <c:v>น้ำยืน</c:v>
                </c:pt>
                <c:pt idx="11">
                  <c:v>เดชอุดม</c:v>
                </c:pt>
                <c:pt idx="12">
                  <c:v>วารินชำราบ</c:v>
                </c:pt>
                <c:pt idx="13">
                  <c:v>สำโรง</c:v>
                </c:pt>
                <c:pt idx="14">
                  <c:v>ร่มเกล้า(เอกชน)</c:v>
                </c:pt>
              </c:strCache>
            </c:strRef>
          </c:cat>
          <c:val>
            <c:numRef>
              <c:f>'กราฟ 6 ด.'!$J$5:$J$19</c:f>
              <c:numCache>
                <c:formatCode>General</c:formatCode>
                <c:ptCount val="15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v>โอนออก</c:v>
          </c:tx>
          <c:spPr>
            <a:solidFill>
              <a:srgbClr val="99FF33"/>
            </a:solidFill>
          </c:spPr>
          <c:dLbls>
            <c:dLbl>
              <c:idx val="16"/>
              <c:layout>
                <c:manualLayout>
                  <c:x val="0"/>
                  <c:y val="0"/>
                </c:manualLayout>
              </c:layout>
              <c:showVal val="1"/>
            </c:dLbl>
            <c:showVal val="1"/>
          </c:dLbls>
          <c:cat>
            <c:strRef>
              <c:f>'กราฟ 6 ด.'!$B$6:$B$35</c:f>
              <c:strCache>
                <c:ptCount val="30"/>
                <c:pt idx="0">
                  <c:v>เหล่าเสือโก้ก</c:v>
                </c:pt>
                <c:pt idx="1">
                  <c:v>ดอนมดแดง</c:v>
                </c:pt>
                <c:pt idx="2">
                  <c:v>ตาลสุม</c:v>
                </c:pt>
                <c:pt idx="3">
                  <c:v>โขงเจียม</c:v>
                </c:pt>
                <c:pt idx="4">
                  <c:v>บุณฑริก</c:v>
                </c:pt>
                <c:pt idx="5">
                  <c:v>50 พรรษา</c:v>
                </c:pt>
                <c:pt idx="6">
                  <c:v>กุดข้าวปุ้น</c:v>
                </c:pt>
                <c:pt idx="7">
                  <c:v>ศรีเมืองใหม่</c:v>
                </c:pt>
                <c:pt idx="8">
                  <c:v>สิรินธร</c:v>
                </c:pt>
                <c:pt idx="9">
                  <c:v>น้ำยืน</c:v>
                </c:pt>
                <c:pt idx="10">
                  <c:v>เดชอุดม</c:v>
                </c:pt>
                <c:pt idx="11">
                  <c:v>วารินชำราบ</c:v>
                </c:pt>
                <c:pt idx="12">
                  <c:v>สำโรง</c:v>
                </c:pt>
                <c:pt idx="13">
                  <c:v>ร่มเกล้า(เอกชน)</c:v>
                </c:pt>
                <c:pt idx="14">
                  <c:v>ม่วงสามสิบ</c:v>
                </c:pt>
                <c:pt idx="15">
                  <c:v>น้ำขุ่น</c:v>
                </c:pt>
                <c:pt idx="16">
                  <c:v>รพศ</c:v>
                </c:pt>
                <c:pt idx="17">
                  <c:v>นาจะหลวย</c:v>
                </c:pt>
                <c:pt idx="18">
                  <c:v>รพ.ค่ายฯ</c:v>
                </c:pt>
                <c:pt idx="19">
                  <c:v>ตระการพืชผล</c:v>
                </c:pt>
                <c:pt idx="20">
                  <c:v>นาตาล</c:v>
                </c:pt>
                <c:pt idx="21">
                  <c:v>เขื่องใน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สว่างวีระวงศ์</c:v>
                </c:pt>
                <c:pt idx="25">
                  <c:v>นาเยีย</c:v>
                </c:pt>
                <c:pt idx="26">
                  <c:v>ราชเวช(เอกชน)</c:v>
                </c:pt>
                <c:pt idx="27">
                  <c:v>อุบลรักษ์(เอกชน)</c:v>
                </c:pt>
                <c:pt idx="28">
                  <c:v>โพธิ์ไทร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6 ด.'!$L$6:$L$35</c:f>
              <c:numCache>
                <c:formatCode>General</c:formatCode>
                <c:ptCount val="30"/>
                <c:pt idx="5">
                  <c:v>1</c:v>
                </c:pt>
                <c:pt idx="11">
                  <c:v>1</c:v>
                </c:pt>
                <c:pt idx="14">
                  <c:v>1</c:v>
                </c:pt>
                <c:pt idx="16">
                  <c:v>2</c:v>
                </c:pt>
                <c:pt idx="19">
                  <c:v>2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4"/>
          <c:order val="4"/>
          <c:tx>
            <c:v>กำลังรักษา</c:v>
          </c:tx>
          <c:spPr>
            <a:solidFill>
              <a:srgbClr val="00B050"/>
            </a:solidFill>
          </c:spPr>
          <c:dLbls>
            <c:dLbl>
              <c:idx val="19"/>
              <c:layout>
                <c:manualLayout>
                  <c:x val="0"/>
                  <c:y val="-6.4814814814814908E-2"/>
                </c:manualLayout>
              </c:layout>
              <c:showVal val="1"/>
            </c:dLbl>
            <c:showVal val="1"/>
          </c:dLbls>
          <c:cat>
            <c:strRef>
              <c:f>'กราฟ 6 ด.'!$B$6:$B$35</c:f>
              <c:strCache>
                <c:ptCount val="30"/>
                <c:pt idx="0">
                  <c:v>เหล่าเสือโก้ก</c:v>
                </c:pt>
                <c:pt idx="1">
                  <c:v>ดอนมดแดง</c:v>
                </c:pt>
                <c:pt idx="2">
                  <c:v>ตาลสุม</c:v>
                </c:pt>
                <c:pt idx="3">
                  <c:v>โขงเจียม</c:v>
                </c:pt>
                <c:pt idx="4">
                  <c:v>บุณฑริก</c:v>
                </c:pt>
                <c:pt idx="5">
                  <c:v>50 พรรษา</c:v>
                </c:pt>
                <c:pt idx="6">
                  <c:v>กุดข้าวปุ้น</c:v>
                </c:pt>
                <c:pt idx="7">
                  <c:v>ศรีเมืองใหม่</c:v>
                </c:pt>
                <c:pt idx="8">
                  <c:v>สิรินธร</c:v>
                </c:pt>
                <c:pt idx="9">
                  <c:v>น้ำยืน</c:v>
                </c:pt>
                <c:pt idx="10">
                  <c:v>เดชอุดม</c:v>
                </c:pt>
                <c:pt idx="11">
                  <c:v>วารินชำราบ</c:v>
                </c:pt>
                <c:pt idx="12">
                  <c:v>สำโรง</c:v>
                </c:pt>
                <c:pt idx="13">
                  <c:v>ร่มเกล้า(เอกชน)</c:v>
                </c:pt>
                <c:pt idx="14">
                  <c:v>ม่วงสามสิบ</c:v>
                </c:pt>
                <c:pt idx="15">
                  <c:v>น้ำขุ่น</c:v>
                </c:pt>
                <c:pt idx="16">
                  <c:v>รพศ</c:v>
                </c:pt>
                <c:pt idx="17">
                  <c:v>นาจะหลวย</c:v>
                </c:pt>
                <c:pt idx="18">
                  <c:v>รพ.ค่ายฯ</c:v>
                </c:pt>
                <c:pt idx="19">
                  <c:v>ตระการพืชผล</c:v>
                </c:pt>
                <c:pt idx="20">
                  <c:v>นาตาล</c:v>
                </c:pt>
                <c:pt idx="21">
                  <c:v>เขื่องใน</c:v>
                </c:pt>
                <c:pt idx="22">
                  <c:v>เขมราฐ</c:v>
                </c:pt>
                <c:pt idx="23">
                  <c:v>พิบูลมังสาหาร</c:v>
                </c:pt>
                <c:pt idx="24">
                  <c:v>สว่างวีระวงศ์</c:v>
                </c:pt>
                <c:pt idx="25">
                  <c:v>นาเยีย</c:v>
                </c:pt>
                <c:pt idx="26">
                  <c:v>ราชเวช(เอกชน)</c:v>
                </c:pt>
                <c:pt idx="27">
                  <c:v>อุบลรักษ์(เอกชน)</c:v>
                </c:pt>
                <c:pt idx="28">
                  <c:v>โพธิ์ไทร</c:v>
                </c:pt>
                <c:pt idx="29">
                  <c:v>ทุ่งศรีอุดม</c:v>
                </c:pt>
              </c:strCache>
            </c:strRef>
          </c:cat>
          <c:val>
            <c:numRef>
              <c:f>'กราฟ 6 ด.'!$N$6:$N$35</c:f>
              <c:numCache>
                <c:formatCode>General</c:formatCode>
                <c:ptCount val="30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6">
                  <c:v>25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</c:ser>
        <c:overlap val="100"/>
        <c:axId val="77891456"/>
        <c:axId val="77892992"/>
      </c:barChart>
      <c:catAx>
        <c:axId val="77891456"/>
        <c:scaling>
          <c:orientation val="minMax"/>
        </c:scaling>
        <c:axPos val="b"/>
        <c:tickLblPos val="nextTo"/>
        <c:crossAx val="77892992"/>
        <c:crosses val="autoZero"/>
        <c:auto val="1"/>
        <c:lblAlgn val="ctr"/>
        <c:lblOffset val="100"/>
      </c:catAx>
      <c:valAx>
        <c:axId val="77892992"/>
        <c:scaling>
          <c:orientation val="minMax"/>
        </c:scaling>
        <c:axPos val="l"/>
        <c:numFmt formatCode="General" sourceLinked="1"/>
        <c:tickLblPos val="nextTo"/>
        <c:crossAx val="7789145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8488945054707688"/>
          <c:y val="2.6817949839603433E-2"/>
          <c:w val="0.28575526824579028"/>
          <c:h val="0.24266003207932363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4.7238162005166395E-2"/>
          <c:y val="0.13031021245767074"/>
          <c:w val="0.93955562462742315"/>
          <c:h val="0.5247376636355544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</c:spPr>
          <c:dPt>
            <c:idx val="11"/>
            <c:spPr>
              <a:solidFill>
                <a:srgbClr val="FFCC00"/>
              </a:solidFill>
            </c:spPr>
          </c:dPt>
          <c:dPt>
            <c:idx val="12"/>
            <c:spPr>
              <a:solidFill>
                <a:srgbClr val="FFCC00"/>
              </a:solidFill>
            </c:spPr>
          </c:dPt>
          <c:dPt>
            <c:idx val="13"/>
            <c:spPr>
              <a:solidFill>
                <a:srgbClr val="FFCC00"/>
              </a:solidFill>
            </c:spPr>
          </c:dPt>
          <c:dPt>
            <c:idx val="14"/>
            <c:spPr>
              <a:solidFill>
                <a:srgbClr val="FFCC00"/>
              </a:solidFill>
            </c:spPr>
          </c:dPt>
          <c:dPt>
            <c:idx val="15"/>
            <c:spPr>
              <a:solidFill>
                <a:srgbClr val="FFCC00"/>
              </a:solidFill>
            </c:spPr>
          </c:dPt>
          <c:dPt>
            <c:idx val="16"/>
            <c:spPr>
              <a:solidFill>
                <a:srgbClr val="FFCC00"/>
              </a:solidFill>
            </c:spPr>
          </c:dPt>
          <c:dPt>
            <c:idx val="17"/>
            <c:spPr>
              <a:solidFill>
                <a:srgbClr val="FFCC00"/>
              </a:solidFill>
            </c:spPr>
          </c:dPt>
          <c:dPt>
            <c:idx val="18"/>
            <c:spPr>
              <a:solidFill>
                <a:srgbClr val="FFCC00"/>
              </a:solidFill>
            </c:spPr>
          </c:dPt>
          <c:dPt>
            <c:idx val="19"/>
            <c:spPr>
              <a:solidFill>
                <a:srgbClr val="FFCC00"/>
              </a:solidFill>
            </c:spPr>
          </c:dPt>
          <c:dPt>
            <c:idx val="26"/>
            <c:spPr>
              <a:solidFill>
                <a:srgbClr val="FFCC00"/>
              </a:solidFill>
            </c:spPr>
          </c:dPt>
          <c:dLbls>
            <c:txPr>
              <a:bodyPr/>
              <a:lstStyle/>
              <a:p>
                <a:pPr>
                  <a:defRPr sz="1400" b="1"/>
                </a:pPr>
                <a:endParaRPr lang="th-TH"/>
              </a:p>
            </c:txPr>
            <c:showVal val="1"/>
          </c:dLbls>
          <c:cat>
            <c:strRef>
              <c:f>'กราฟ conversion'!$B$4:$B$34</c:f>
              <c:strCache>
                <c:ptCount val="31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  <c:pt idx="18">
                  <c:v>ค่ายสรรพสิทธิฯ</c:v>
                </c:pt>
                <c:pt idx="19">
                  <c:v>พิบูลมังสาหาร</c:v>
                </c:pt>
                <c:pt idx="20">
                  <c:v>นาตาล</c:v>
                </c:pt>
                <c:pt idx="21">
                  <c:v>ทุ่งศรีอุดม</c:v>
                </c:pt>
                <c:pt idx="22">
                  <c:v>ดอนมดแดง</c:v>
                </c:pt>
                <c:pt idx="23">
                  <c:v>กุดข้าวปุ้น</c:v>
                </c:pt>
                <c:pt idx="24">
                  <c:v>โขงเจียม</c:v>
                </c:pt>
                <c:pt idx="25">
                  <c:v>นาเยีย</c:v>
                </c:pt>
                <c:pt idx="26">
                  <c:v>น้ำขุ่น</c:v>
                </c:pt>
                <c:pt idx="27">
                  <c:v>บุณฑริก</c:v>
                </c:pt>
                <c:pt idx="28">
                  <c:v>อุบลรักษ์</c:v>
                </c:pt>
                <c:pt idx="29">
                  <c:v>ร่มเกล้า</c:v>
                </c:pt>
                <c:pt idx="30">
                  <c:v>รวมทั้งจังหวัด</c:v>
                </c:pt>
              </c:strCache>
            </c:strRef>
          </c:cat>
          <c:val>
            <c:numRef>
              <c:f>'กราฟ conversion'!$E$4:$E$34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 formatCode="0.00">
                  <c:v>71.428571428571431</c:v>
                </c:pt>
                <c:pt idx="12" formatCode="0.00">
                  <c:v>66.666666666666657</c:v>
                </c:pt>
                <c:pt idx="13" formatCode="0.00">
                  <c:v>66.666666666666657</c:v>
                </c:pt>
                <c:pt idx="14" formatCode="0.00">
                  <c:v>60</c:v>
                </c:pt>
                <c:pt idx="15" formatCode="0.00">
                  <c:v>54.54545454545454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0</c:v>
                </c:pt>
                <c:pt idx="21">
                  <c:v>0</c:v>
                </c:pt>
                <c:pt idx="30" formatCode="0.00">
                  <c:v>69.230769230769226</c:v>
                </c:pt>
              </c:numCache>
            </c:numRef>
          </c:val>
        </c:ser>
        <c:gapWidth val="78"/>
        <c:axId val="78053376"/>
        <c:axId val="78054912"/>
      </c:barChart>
      <c:lineChart>
        <c:grouping val="standard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'กราฟ conversion'!$B$4:$B$21</c:f>
              <c:strCache>
                <c:ptCount val="18"/>
                <c:pt idx="0">
                  <c:v>ม่วงสามสิบ</c:v>
                </c:pt>
                <c:pt idx="1">
                  <c:v>ตาลสุม</c:v>
                </c:pt>
                <c:pt idx="2">
                  <c:v>เหล่าเสือโก้ก</c:v>
                </c:pt>
                <c:pt idx="3">
                  <c:v>โพธิ์ไทร</c:v>
                </c:pt>
                <c:pt idx="4">
                  <c:v>ศรีเมืองใหม่</c:v>
                </c:pt>
                <c:pt idx="5">
                  <c:v>สิรินธร</c:v>
                </c:pt>
                <c:pt idx="6">
                  <c:v>สำโรง</c:v>
                </c:pt>
                <c:pt idx="7">
                  <c:v>สว่างวีระวงศ์</c:v>
                </c:pt>
                <c:pt idx="8">
                  <c:v>น้ำยืน</c:v>
                </c:pt>
                <c:pt idx="9">
                  <c:v>นาจะหลวย</c:v>
                </c:pt>
                <c:pt idx="10">
                  <c:v>ราชเวช</c:v>
                </c:pt>
                <c:pt idx="11">
                  <c:v>ตระการพืชผล</c:v>
                </c:pt>
                <c:pt idx="12">
                  <c:v>รพ. 50 พรรษา</c:v>
                </c:pt>
                <c:pt idx="13">
                  <c:v>วารินชำราบ</c:v>
                </c:pt>
                <c:pt idx="14">
                  <c:v>เดชอุดม</c:v>
                </c:pt>
                <c:pt idx="15">
                  <c:v>รพศ.สปส.</c:v>
                </c:pt>
                <c:pt idx="16">
                  <c:v>เขื่องใน</c:v>
                </c:pt>
                <c:pt idx="17">
                  <c:v>เขมราฐ</c:v>
                </c:pt>
              </c:strCache>
            </c:strRef>
          </c:cat>
          <c:val>
            <c:numRef>
              <c:f>'กราฟ conversion'!$Q$4:$Q$34</c:f>
              <c:numCache>
                <c:formatCode>General</c:formatCode>
                <c:ptCount val="3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 formatCode="0">
                  <c:v>90</c:v>
                </c:pt>
              </c:numCache>
            </c:numRef>
          </c:val>
        </c:ser>
        <c:marker val="1"/>
        <c:axId val="78053376"/>
        <c:axId val="78054912"/>
      </c:lineChart>
      <c:catAx>
        <c:axId val="7805337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/>
            </a:pPr>
            <a:endParaRPr lang="th-TH"/>
          </a:p>
        </c:txPr>
        <c:crossAx val="78054912"/>
        <c:crosses val="autoZero"/>
        <c:auto val="1"/>
        <c:lblAlgn val="ctr"/>
        <c:lblOffset val="100"/>
      </c:catAx>
      <c:valAx>
        <c:axId val="78054912"/>
        <c:scaling>
          <c:orientation val="minMax"/>
          <c:max val="100"/>
        </c:scaling>
        <c:axPos val="l"/>
        <c:numFmt formatCode="0" sourceLinked="1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78053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123824</xdr:colOff>
      <xdr:row>25</xdr:row>
      <xdr:rowOff>219075</xdr:rowOff>
    </xdr:from>
    <xdr:to>
      <xdr:col>33</xdr:col>
      <xdr:colOff>619125</xdr:colOff>
      <xdr:row>35</xdr:row>
      <xdr:rowOff>190500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9</xdr:row>
      <xdr:rowOff>0</xdr:rowOff>
    </xdr:from>
    <xdr:to>
      <xdr:col>17</xdr:col>
      <xdr:colOff>571500</xdr:colOff>
      <xdr:row>24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24</xdr:row>
      <xdr:rowOff>28575</xdr:rowOff>
    </xdr:from>
    <xdr:to>
      <xdr:col>18</xdr:col>
      <xdr:colOff>0</xdr:colOff>
      <xdr:row>39</xdr:row>
      <xdr:rowOff>57150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14</xdr:row>
      <xdr:rowOff>85725</xdr:rowOff>
    </xdr:from>
    <xdr:to>
      <xdr:col>20</xdr:col>
      <xdr:colOff>609600</xdr:colOff>
      <xdr:row>23</xdr:row>
      <xdr:rowOff>85725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3</xdr:row>
      <xdr:rowOff>152400</xdr:rowOff>
    </xdr:from>
    <xdr:to>
      <xdr:col>20</xdr:col>
      <xdr:colOff>57150</xdr:colOff>
      <xdr:row>13</xdr:row>
      <xdr:rowOff>133350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619124</xdr:colOff>
      <xdr:row>1</xdr:row>
      <xdr:rowOff>38100</xdr:rowOff>
    </xdr:from>
    <xdr:to>
      <xdr:col>19</xdr:col>
      <xdr:colOff>257175</xdr:colOff>
      <xdr:row>10</xdr:row>
      <xdr:rowOff>38100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17</xdr:row>
      <xdr:rowOff>123825</xdr:rowOff>
    </xdr:from>
    <xdr:to>
      <xdr:col>20</xdr:col>
      <xdr:colOff>628650</xdr:colOff>
      <xdr:row>29</xdr:row>
      <xdr:rowOff>123825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390524</xdr:colOff>
      <xdr:row>33</xdr:row>
      <xdr:rowOff>9525</xdr:rowOff>
    </xdr:from>
    <xdr:to>
      <xdr:col>19</xdr:col>
      <xdr:colOff>342899</xdr:colOff>
      <xdr:row>48</xdr:row>
      <xdr:rowOff>38100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503995</xdr:colOff>
      <xdr:row>51</xdr:row>
      <xdr:rowOff>156956</xdr:rowOff>
    </xdr:from>
    <xdr:to>
      <xdr:col>19</xdr:col>
      <xdr:colOff>74543</xdr:colOff>
      <xdr:row>73</xdr:row>
      <xdr:rowOff>99391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36</xdr:row>
      <xdr:rowOff>57150</xdr:rowOff>
    </xdr:from>
    <xdr:to>
      <xdr:col>20</xdr:col>
      <xdr:colOff>276224</xdr:colOff>
      <xdr:row>51</xdr:row>
      <xdr:rowOff>85725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517248</xdr:colOff>
      <xdr:row>55</xdr:row>
      <xdr:rowOff>16978</xdr:rowOff>
    </xdr:from>
    <xdr:to>
      <xdr:col>18</xdr:col>
      <xdr:colOff>136249</xdr:colOff>
      <xdr:row>70</xdr:row>
      <xdr:rowOff>45554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205779</xdr:colOff>
      <xdr:row>6</xdr:row>
      <xdr:rowOff>155864</xdr:rowOff>
    </xdr:from>
    <xdr:to>
      <xdr:col>36</xdr:col>
      <xdr:colOff>39729</xdr:colOff>
      <xdr:row>20</xdr:row>
      <xdr:rowOff>72328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231481</xdr:colOff>
      <xdr:row>36</xdr:row>
      <xdr:rowOff>31533</xdr:rowOff>
    </xdr:from>
    <xdr:to>
      <xdr:col>19</xdr:col>
      <xdr:colOff>142875</xdr:colOff>
      <xdr:row>45</xdr:row>
      <xdr:rowOff>32933</xdr:rowOff>
    </xdr:to>
    <xdr:graphicFrame macro="">
      <xdr:nvGraphicFramePr>
        <xdr:cNvPr id="6" name="แผนภูมิ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122463</xdr:colOff>
      <xdr:row>39</xdr:row>
      <xdr:rowOff>54429</xdr:rowOff>
    </xdr:from>
    <xdr:to>
      <xdr:col>11</xdr:col>
      <xdr:colOff>435428</xdr:colOff>
      <xdr:row>54</xdr:row>
      <xdr:rowOff>149679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136070</xdr:colOff>
      <xdr:row>38</xdr:row>
      <xdr:rowOff>149678</xdr:rowOff>
    </xdr:from>
    <xdr:to>
      <xdr:col>22</xdr:col>
      <xdr:colOff>653143</xdr:colOff>
      <xdr:row>54</xdr:row>
      <xdr:rowOff>68036</xdr:rowOff>
    </xdr:to>
    <xdr:graphicFrame macro="">
      <xdr:nvGraphicFramePr>
        <xdr:cNvPr id="6" name="แผนภูมิ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503463</xdr:colOff>
      <xdr:row>54</xdr:row>
      <xdr:rowOff>108857</xdr:rowOff>
    </xdr:from>
    <xdr:to>
      <xdr:col>11</xdr:col>
      <xdr:colOff>604631</xdr:colOff>
      <xdr:row>70</xdr:row>
      <xdr:rowOff>27214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419421</xdr:colOff>
      <xdr:row>54</xdr:row>
      <xdr:rowOff>84845</xdr:rowOff>
    </xdr:from>
    <xdr:to>
      <xdr:col>23</xdr:col>
      <xdr:colOff>187298</xdr:colOff>
      <xdr:row>69</xdr:row>
      <xdr:rowOff>140874</xdr:rowOff>
    </xdr:to>
    <xdr:graphicFrame macro="">
      <xdr:nvGraphicFramePr>
        <xdr:cNvPr id="8" name="แผนภูมิ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819151</xdr:colOff>
      <xdr:row>69</xdr:row>
      <xdr:rowOff>161060</xdr:rowOff>
    </xdr:from>
    <xdr:to>
      <xdr:col>11</xdr:col>
      <xdr:colOff>666751</xdr:colOff>
      <xdr:row>85</xdr:row>
      <xdr:rowOff>126422</xdr:rowOff>
    </xdr:to>
    <xdr:graphicFrame macro="">
      <xdr:nvGraphicFramePr>
        <xdr:cNvPr id="9" name="แผนภูมิ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394607</xdr:colOff>
      <xdr:row>68</xdr:row>
      <xdr:rowOff>108857</xdr:rowOff>
    </xdr:from>
    <xdr:to>
      <xdr:col>22</xdr:col>
      <xdr:colOff>544286</xdr:colOff>
      <xdr:row>84</xdr:row>
      <xdr:rowOff>27214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694766</xdr:colOff>
      <xdr:row>86</xdr:row>
      <xdr:rowOff>11208</xdr:rowOff>
    </xdr:from>
    <xdr:to>
      <xdr:col>12</xdr:col>
      <xdr:colOff>526677</xdr:colOff>
      <xdr:row>101</xdr:row>
      <xdr:rowOff>67237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9</xdr:row>
      <xdr:rowOff>0</xdr:rowOff>
    </xdr:from>
    <xdr:to>
      <xdr:col>19</xdr:col>
      <xdr:colOff>419099</xdr:colOff>
      <xdr:row>24</xdr:row>
      <xdr:rowOff>28575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3</xdr:row>
      <xdr:rowOff>0</xdr:rowOff>
    </xdr:from>
    <xdr:to>
      <xdr:col>23</xdr:col>
      <xdr:colOff>276225</xdr:colOff>
      <xdr:row>12</xdr:row>
      <xdr:rowOff>257175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342899</xdr:colOff>
      <xdr:row>41</xdr:row>
      <xdr:rowOff>19050</xdr:rowOff>
    </xdr:from>
    <xdr:to>
      <xdr:col>18</xdr:col>
      <xdr:colOff>152400</xdr:colOff>
      <xdr:row>51</xdr:row>
      <xdr:rowOff>0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7"/>
  <sheetViews>
    <sheetView zoomScale="85" zoomScaleNormal="85" workbookViewId="0">
      <pane ySplit="3" topLeftCell="A22" activePane="bottomLeft" state="frozen"/>
      <selection pane="bottomLeft" activeCell="N39" sqref="N39"/>
    </sheetView>
  </sheetViews>
  <sheetFormatPr defaultRowHeight="21.75"/>
  <cols>
    <col min="1" max="1" width="13.125" style="7" bestFit="1" customWidth="1"/>
    <col min="2" max="4" width="13.125" style="7" customWidth="1"/>
    <col min="5" max="5" width="14.875" style="7" customWidth="1"/>
    <col min="6" max="9" width="7.25" style="7" customWidth="1"/>
    <col min="10" max="10" width="16.125" style="7" customWidth="1"/>
    <col min="11" max="13" width="7.25" style="7" customWidth="1"/>
    <col min="14" max="14" width="12.375" style="7" customWidth="1"/>
    <col min="15" max="15" width="2.125" style="6" customWidth="1"/>
    <col min="16" max="252" width="9.125" style="7"/>
    <col min="253" max="253" width="13.125" style="7" bestFit="1" customWidth="1"/>
    <col min="254" max="256" width="13.125" style="7" customWidth="1"/>
    <col min="257" max="257" width="14.875" style="7" customWidth="1"/>
    <col min="258" max="261" width="7.25" style="7" customWidth="1"/>
    <col min="262" max="262" width="16.125" style="7" customWidth="1"/>
    <col min="263" max="266" width="7.25" style="7" customWidth="1"/>
    <col min="267" max="267" width="12.375" style="7" customWidth="1"/>
    <col min="268" max="268" width="2.125" style="7" customWidth="1"/>
    <col min="269" max="508" width="9.125" style="7"/>
    <col min="509" max="509" width="13.125" style="7" bestFit="1" customWidth="1"/>
    <col min="510" max="512" width="13.125" style="7" customWidth="1"/>
    <col min="513" max="513" width="14.875" style="7" customWidth="1"/>
    <col min="514" max="517" width="7.25" style="7" customWidth="1"/>
    <col min="518" max="518" width="16.125" style="7" customWidth="1"/>
    <col min="519" max="522" width="7.25" style="7" customWidth="1"/>
    <col min="523" max="523" width="12.375" style="7" customWidth="1"/>
    <col min="524" max="524" width="2.125" style="7" customWidth="1"/>
    <col min="525" max="764" width="9.125" style="7"/>
    <col min="765" max="765" width="13.125" style="7" bestFit="1" customWidth="1"/>
    <col min="766" max="768" width="13.125" style="7" customWidth="1"/>
    <col min="769" max="769" width="14.875" style="7" customWidth="1"/>
    <col min="770" max="773" width="7.25" style="7" customWidth="1"/>
    <col min="774" max="774" width="16.125" style="7" customWidth="1"/>
    <col min="775" max="778" width="7.25" style="7" customWidth="1"/>
    <col min="779" max="779" width="12.375" style="7" customWidth="1"/>
    <col min="780" max="780" width="2.125" style="7" customWidth="1"/>
    <col min="781" max="1020" width="9.125" style="7"/>
    <col min="1021" max="1021" width="13.125" style="7" bestFit="1" customWidth="1"/>
    <col min="1022" max="1024" width="13.125" style="7" customWidth="1"/>
    <col min="1025" max="1025" width="14.875" style="7" customWidth="1"/>
    <col min="1026" max="1029" width="7.25" style="7" customWidth="1"/>
    <col min="1030" max="1030" width="16.125" style="7" customWidth="1"/>
    <col min="1031" max="1034" width="7.25" style="7" customWidth="1"/>
    <col min="1035" max="1035" width="12.375" style="7" customWidth="1"/>
    <col min="1036" max="1036" width="2.125" style="7" customWidth="1"/>
    <col min="1037" max="1276" width="9.125" style="7"/>
    <col min="1277" max="1277" width="13.125" style="7" bestFit="1" customWidth="1"/>
    <col min="1278" max="1280" width="13.125" style="7" customWidth="1"/>
    <col min="1281" max="1281" width="14.875" style="7" customWidth="1"/>
    <col min="1282" max="1285" width="7.25" style="7" customWidth="1"/>
    <col min="1286" max="1286" width="16.125" style="7" customWidth="1"/>
    <col min="1287" max="1290" width="7.25" style="7" customWidth="1"/>
    <col min="1291" max="1291" width="12.375" style="7" customWidth="1"/>
    <col min="1292" max="1292" width="2.125" style="7" customWidth="1"/>
    <col min="1293" max="1532" width="9.125" style="7"/>
    <col min="1533" max="1533" width="13.125" style="7" bestFit="1" customWidth="1"/>
    <col min="1534" max="1536" width="13.125" style="7" customWidth="1"/>
    <col min="1537" max="1537" width="14.875" style="7" customWidth="1"/>
    <col min="1538" max="1541" width="7.25" style="7" customWidth="1"/>
    <col min="1542" max="1542" width="16.125" style="7" customWidth="1"/>
    <col min="1543" max="1546" width="7.25" style="7" customWidth="1"/>
    <col min="1547" max="1547" width="12.375" style="7" customWidth="1"/>
    <col min="1548" max="1548" width="2.125" style="7" customWidth="1"/>
    <col min="1549" max="1788" width="9.125" style="7"/>
    <col min="1789" max="1789" width="13.125" style="7" bestFit="1" customWidth="1"/>
    <col min="1790" max="1792" width="13.125" style="7" customWidth="1"/>
    <col min="1793" max="1793" width="14.875" style="7" customWidth="1"/>
    <col min="1794" max="1797" width="7.25" style="7" customWidth="1"/>
    <col min="1798" max="1798" width="16.125" style="7" customWidth="1"/>
    <col min="1799" max="1802" width="7.25" style="7" customWidth="1"/>
    <col min="1803" max="1803" width="12.375" style="7" customWidth="1"/>
    <col min="1804" max="1804" width="2.125" style="7" customWidth="1"/>
    <col min="1805" max="2044" width="9.125" style="7"/>
    <col min="2045" max="2045" width="13.125" style="7" bestFit="1" customWidth="1"/>
    <col min="2046" max="2048" width="13.125" style="7" customWidth="1"/>
    <col min="2049" max="2049" width="14.875" style="7" customWidth="1"/>
    <col min="2050" max="2053" width="7.25" style="7" customWidth="1"/>
    <col min="2054" max="2054" width="16.125" style="7" customWidth="1"/>
    <col min="2055" max="2058" width="7.25" style="7" customWidth="1"/>
    <col min="2059" max="2059" width="12.375" style="7" customWidth="1"/>
    <col min="2060" max="2060" width="2.125" style="7" customWidth="1"/>
    <col min="2061" max="2300" width="9.125" style="7"/>
    <col min="2301" max="2301" width="13.125" style="7" bestFit="1" customWidth="1"/>
    <col min="2302" max="2304" width="13.125" style="7" customWidth="1"/>
    <col min="2305" max="2305" width="14.875" style="7" customWidth="1"/>
    <col min="2306" max="2309" width="7.25" style="7" customWidth="1"/>
    <col min="2310" max="2310" width="16.125" style="7" customWidth="1"/>
    <col min="2311" max="2314" width="7.25" style="7" customWidth="1"/>
    <col min="2315" max="2315" width="12.375" style="7" customWidth="1"/>
    <col min="2316" max="2316" width="2.125" style="7" customWidth="1"/>
    <col min="2317" max="2556" width="9.125" style="7"/>
    <col min="2557" max="2557" width="13.125" style="7" bestFit="1" customWidth="1"/>
    <col min="2558" max="2560" width="13.125" style="7" customWidth="1"/>
    <col min="2561" max="2561" width="14.875" style="7" customWidth="1"/>
    <col min="2562" max="2565" width="7.25" style="7" customWidth="1"/>
    <col min="2566" max="2566" width="16.125" style="7" customWidth="1"/>
    <col min="2567" max="2570" width="7.25" style="7" customWidth="1"/>
    <col min="2571" max="2571" width="12.375" style="7" customWidth="1"/>
    <col min="2572" max="2572" width="2.125" style="7" customWidth="1"/>
    <col min="2573" max="2812" width="9.125" style="7"/>
    <col min="2813" max="2813" width="13.125" style="7" bestFit="1" customWidth="1"/>
    <col min="2814" max="2816" width="13.125" style="7" customWidth="1"/>
    <col min="2817" max="2817" width="14.875" style="7" customWidth="1"/>
    <col min="2818" max="2821" width="7.25" style="7" customWidth="1"/>
    <col min="2822" max="2822" width="16.125" style="7" customWidth="1"/>
    <col min="2823" max="2826" width="7.25" style="7" customWidth="1"/>
    <col min="2827" max="2827" width="12.375" style="7" customWidth="1"/>
    <col min="2828" max="2828" width="2.125" style="7" customWidth="1"/>
    <col min="2829" max="3068" width="9.125" style="7"/>
    <col min="3069" max="3069" width="13.125" style="7" bestFit="1" customWidth="1"/>
    <col min="3070" max="3072" width="13.125" style="7" customWidth="1"/>
    <col min="3073" max="3073" width="14.875" style="7" customWidth="1"/>
    <col min="3074" max="3077" width="7.25" style="7" customWidth="1"/>
    <col min="3078" max="3078" width="16.125" style="7" customWidth="1"/>
    <col min="3079" max="3082" width="7.25" style="7" customWidth="1"/>
    <col min="3083" max="3083" width="12.375" style="7" customWidth="1"/>
    <col min="3084" max="3084" width="2.125" style="7" customWidth="1"/>
    <col min="3085" max="3324" width="9.125" style="7"/>
    <col min="3325" max="3325" width="13.125" style="7" bestFit="1" customWidth="1"/>
    <col min="3326" max="3328" width="13.125" style="7" customWidth="1"/>
    <col min="3329" max="3329" width="14.875" style="7" customWidth="1"/>
    <col min="3330" max="3333" width="7.25" style="7" customWidth="1"/>
    <col min="3334" max="3334" width="16.125" style="7" customWidth="1"/>
    <col min="3335" max="3338" width="7.25" style="7" customWidth="1"/>
    <col min="3339" max="3339" width="12.375" style="7" customWidth="1"/>
    <col min="3340" max="3340" width="2.125" style="7" customWidth="1"/>
    <col min="3341" max="3580" width="9.125" style="7"/>
    <col min="3581" max="3581" width="13.125" style="7" bestFit="1" customWidth="1"/>
    <col min="3582" max="3584" width="13.125" style="7" customWidth="1"/>
    <col min="3585" max="3585" width="14.875" style="7" customWidth="1"/>
    <col min="3586" max="3589" width="7.25" style="7" customWidth="1"/>
    <col min="3590" max="3590" width="16.125" style="7" customWidth="1"/>
    <col min="3591" max="3594" width="7.25" style="7" customWidth="1"/>
    <col min="3595" max="3595" width="12.375" style="7" customWidth="1"/>
    <col min="3596" max="3596" width="2.125" style="7" customWidth="1"/>
    <col min="3597" max="3836" width="9.125" style="7"/>
    <col min="3837" max="3837" width="13.125" style="7" bestFit="1" customWidth="1"/>
    <col min="3838" max="3840" width="13.125" style="7" customWidth="1"/>
    <col min="3841" max="3841" width="14.875" style="7" customWidth="1"/>
    <col min="3842" max="3845" width="7.25" style="7" customWidth="1"/>
    <col min="3846" max="3846" width="16.125" style="7" customWidth="1"/>
    <col min="3847" max="3850" width="7.25" style="7" customWidth="1"/>
    <col min="3851" max="3851" width="12.375" style="7" customWidth="1"/>
    <col min="3852" max="3852" width="2.125" style="7" customWidth="1"/>
    <col min="3853" max="4092" width="9.125" style="7"/>
    <col min="4093" max="4093" width="13.125" style="7" bestFit="1" customWidth="1"/>
    <col min="4094" max="4096" width="13.125" style="7" customWidth="1"/>
    <col min="4097" max="4097" width="14.875" style="7" customWidth="1"/>
    <col min="4098" max="4101" width="7.25" style="7" customWidth="1"/>
    <col min="4102" max="4102" width="16.125" style="7" customWidth="1"/>
    <col min="4103" max="4106" width="7.25" style="7" customWidth="1"/>
    <col min="4107" max="4107" width="12.375" style="7" customWidth="1"/>
    <col min="4108" max="4108" width="2.125" style="7" customWidth="1"/>
    <col min="4109" max="4348" width="9.125" style="7"/>
    <col min="4349" max="4349" width="13.125" style="7" bestFit="1" customWidth="1"/>
    <col min="4350" max="4352" width="13.125" style="7" customWidth="1"/>
    <col min="4353" max="4353" width="14.875" style="7" customWidth="1"/>
    <col min="4354" max="4357" width="7.25" style="7" customWidth="1"/>
    <col min="4358" max="4358" width="16.125" style="7" customWidth="1"/>
    <col min="4359" max="4362" width="7.25" style="7" customWidth="1"/>
    <col min="4363" max="4363" width="12.375" style="7" customWidth="1"/>
    <col min="4364" max="4364" width="2.125" style="7" customWidth="1"/>
    <col min="4365" max="4604" width="9.125" style="7"/>
    <col min="4605" max="4605" width="13.125" style="7" bestFit="1" customWidth="1"/>
    <col min="4606" max="4608" width="13.125" style="7" customWidth="1"/>
    <col min="4609" max="4609" width="14.875" style="7" customWidth="1"/>
    <col min="4610" max="4613" width="7.25" style="7" customWidth="1"/>
    <col min="4614" max="4614" width="16.125" style="7" customWidth="1"/>
    <col min="4615" max="4618" width="7.25" style="7" customWidth="1"/>
    <col min="4619" max="4619" width="12.375" style="7" customWidth="1"/>
    <col min="4620" max="4620" width="2.125" style="7" customWidth="1"/>
    <col min="4621" max="4860" width="9.125" style="7"/>
    <col min="4861" max="4861" width="13.125" style="7" bestFit="1" customWidth="1"/>
    <col min="4862" max="4864" width="13.125" style="7" customWidth="1"/>
    <col min="4865" max="4865" width="14.875" style="7" customWidth="1"/>
    <col min="4866" max="4869" width="7.25" style="7" customWidth="1"/>
    <col min="4870" max="4870" width="16.125" style="7" customWidth="1"/>
    <col min="4871" max="4874" width="7.25" style="7" customWidth="1"/>
    <col min="4875" max="4875" width="12.375" style="7" customWidth="1"/>
    <col min="4876" max="4876" width="2.125" style="7" customWidth="1"/>
    <col min="4877" max="5116" width="9.125" style="7"/>
    <col min="5117" max="5117" width="13.125" style="7" bestFit="1" customWidth="1"/>
    <col min="5118" max="5120" width="13.125" style="7" customWidth="1"/>
    <col min="5121" max="5121" width="14.875" style="7" customWidth="1"/>
    <col min="5122" max="5125" width="7.25" style="7" customWidth="1"/>
    <col min="5126" max="5126" width="16.125" style="7" customWidth="1"/>
    <col min="5127" max="5130" width="7.25" style="7" customWidth="1"/>
    <col min="5131" max="5131" width="12.375" style="7" customWidth="1"/>
    <col min="5132" max="5132" width="2.125" style="7" customWidth="1"/>
    <col min="5133" max="5372" width="9.125" style="7"/>
    <col min="5373" max="5373" width="13.125" style="7" bestFit="1" customWidth="1"/>
    <col min="5374" max="5376" width="13.125" style="7" customWidth="1"/>
    <col min="5377" max="5377" width="14.875" style="7" customWidth="1"/>
    <col min="5378" max="5381" width="7.25" style="7" customWidth="1"/>
    <col min="5382" max="5382" width="16.125" style="7" customWidth="1"/>
    <col min="5383" max="5386" width="7.25" style="7" customWidth="1"/>
    <col min="5387" max="5387" width="12.375" style="7" customWidth="1"/>
    <col min="5388" max="5388" width="2.125" style="7" customWidth="1"/>
    <col min="5389" max="5628" width="9.125" style="7"/>
    <col min="5629" max="5629" width="13.125" style="7" bestFit="1" customWidth="1"/>
    <col min="5630" max="5632" width="13.125" style="7" customWidth="1"/>
    <col min="5633" max="5633" width="14.875" style="7" customWidth="1"/>
    <col min="5634" max="5637" width="7.25" style="7" customWidth="1"/>
    <col min="5638" max="5638" width="16.125" style="7" customWidth="1"/>
    <col min="5639" max="5642" width="7.25" style="7" customWidth="1"/>
    <col min="5643" max="5643" width="12.375" style="7" customWidth="1"/>
    <col min="5644" max="5644" width="2.125" style="7" customWidth="1"/>
    <col min="5645" max="5884" width="9.125" style="7"/>
    <col min="5885" max="5885" width="13.125" style="7" bestFit="1" customWidth="1"/>
    <col min="5886" max="5888" width="13.125" style="7" customWidth="1"/>
    <col min="5889" max="5889" width="14.875" style="7" customWidth="1"/>
    <col min="5890" max="5893" width="7.25" style="7" customWidth="1"/>
    <col min="5894" max="5894" width="16.125" style="7" customWidth="1"/>
    <col min="5895" max="5898" width="7.25" style="7" customWidth="1"/>
    <col min="5899" max="5899" width="12.375" style="7" customWidth="1"/>
    <col min="5900" max="5900" width="2.125" style="7" customWidth="1"/>
    <col min="5901" max="6140" width="9.125" style="7"/>
    <col min="6141" max="6141" width="13.125" style="7" bestFit="1" customWidth="1"/>
    <col min="6142" max="6144" width="13.125" style="7" customWidth="1"/>
    <col min="6145" max="6145" width="14.875" style="7" customWidth="1"/>
    <col min="6146" max="6149" width="7.25" style="7" customWidth="1"/>
    <col min="6150" max="6150" width="16.125" style="7" customWidth="1"/>
    <col min="6151" max="6154" width="7.25" style="7" customWidth="1"/>
    <col min="6155" max="6155" width="12.375" style="7" customWidth="1"/>
    <col min="6156" max="6156" width="2.125" style="7" customWidth="1"/>
    <col min="6157" max="6396" width="9.125" style="7"/>
    <col min="6397" max="6397" width="13.125" style="7" bestFit="1" customWidth="1"/>
    <col min="6398" max="6400" width="13.125" style="7" customWidth="1"/>
    <col min="6401" max="6401" width="14.875" style="7" customWidth="1"/>
    <col min="6402" max="6405" width="7.25" style="7" customWidth="1"/>
    <col min="6406" max="6406" width="16.125" style="7" customWidth="1"/>
    <col min="6407" max="6410" width="7.25" style="7" customWidth="1"/>
    <col min="6411" max="6411" width="12.375" style="7" customWidth="1"/>
    <col min="6412" max="6412" width="2.125" style="7" customWidth="1"/>
    <col min="6413" max="6652" width="9.125" style="7"/>
    <col min="6653" max="6653" width="13.125" style="7" bestFit="1" customWidth="1"/>
    <col min="6654" max="6656" width="13.125" style="7" customWidth="1"/>
    <col min="6657" max="6657" width="14.875" style="7" customWidth="1"/>
    <col min="6658" max="6661" width="7.25" style="7" customWidth="1"/>
    <col min="6662" max="6662" width="16.125" style="7" customWidth="1"/>
    <col min="6663" max="6666" width="7.25" style="7" customWidth="1"/>
    <col min="6667" max="6667" width="12.375" style="7" customWidth="1"/>
    <col min="6668" max="6668" width="2.125" style="7" customWidth="1"/>
    <col min="6669" max="6908" width="9.125" style="7"/>
    <col min="6909" max="6909" width="13.125" style="7" bestFit="1" customWidth="1"/>
    <col min="6910" max="6912" width="13.125" style="7" customWidth="1"/>
    <col min="6913" max="6913" width="14.875" style="7" customWidth="1"/>
    <col min="6914" max="6917" width="7.25" style="7" customWidth="1"/>
    <col min="6918" max="6918" width="16.125" style="7" customWidth="1"/>
    <col min="6919" max="6922" width="7.25" style="7" customWidth="1"/>
    <col min="6923" max="6923" width="12.375" style="7" customWidth="1"/>
    <col min="6924" max="6924" width="2.125" style="7" customWidth="1"/>
    <col min="6925" max="7164" width="9.125" style="7"/>
    <col min="7165" max="7165" width="13.125" style="7" bestFit="1" customWidth="1"/>
    <col min="7166" max="7168" width="13.125" style="7" customWidth="1"/>
    <col min="7169" max="7169" width="14.875" style="7" customWidth="1"/>
    <col min="7170" max="7173" width="7.25" style="7" customWidth="1"/>
    <col min="7174" max="7174" width="16.125" style="7" customWidth="1"/>
    <col min="7175" max="7178" width="7.25" style="7" customWidth="1"/>
    <col min="7179" max="7179" width="12.375" style="7" customWidth="1"/>
    <col min="7180" max="7180" width="2.125" style="7" customWidth="1"/>
    <col min="7181" max="7420" width="9.125" style="7"/>
    <col min="7421" max="7421" width="13.125" style="7" bestFit="1" customWidth="1"/>
    <col min="7422" max="7424" width="13.125" style="7" customWidth="1"/>
    <col min="7425" max="7425" width="14.875" style="7" customWidth="1"/>
    <col min="7426" max="7429" width="7.25" style="7" customWidth="1"/>
    <col min="7430" max="7430" width="16.125" style="7" customWidth="1"/>
    <col min="7431" max="7434" width="7.25" style="7" customWidth="1"/>
    <col min="7435" max="7435" width="12.375" style="7" customWidth="1"/>
    <col min="7436" max="7436" width="2.125" style="7" customWidth="1"/>
    <col min="7437" max="7676" width="9.125" style="7"/>
    <col min="7677" max="7677" width="13.125" style="7" bestFit="1" customWidth="1"/>
    <col min="7678" max="7680" width="13.125" style="7" customWidth="1"/>
    <col min="7681" max="7681" width="14.875" style="7" customWidth="1"/>
    <col min="7682" max="7685" width="7.25" style="7" customWidth="1"/>
    <col min="7686" max="7686" width="16.125" style="7" customWidth="1"/>
    <col min="7687" max="7690" width="7.25" style="7" customWidth="1"/>
    <col min="7691" max="7691" width="12.375" style="7" customWidth="1"/>
    <col min="7692" max="7692" width="2.125" style="7" customWidth="1"/>
    <col min="7693" max="7932" width="9.125" style="7"/>
    <col min="7933" max="7933" width="13.125" style="7" bestFit="1" customWidth="1"/>
    <col min="7934" max="7936" width="13.125" style="7" customWidth="1"/>
    <col min="7937" max="7937" width="14.875" style="7" customWidth="1"/>
    <col min="7938" max="7941" width="7.25" style="7" customWidth="1"/>
    <col min="7942" max="7942" width="16.125" style="7" customWidth="1"/>
    <col min="7943" max="7946" width="7.25" style="7" customWidth="1"/>
    <col min="7947" max="7947" width="12.375" style="7" customWidth="1"/>
    <col min="7948" max="7948" width="2.125" style="7" customWidth="1"/>
    <col min="7949" max="8188" width="9.125" style="7"/>
    <col min="8189" max="8189" width="13.125" style="7" bestFit="1" customWidth="1"/>
    <col min="8190" max="8192" width="13.125" style="7" customWidth="1"/>
    <col min="8193" max="8193" width="14.875" style="7" customWidth="1"/>
    <col min="8194" max="8197" width="7.25" style="7" customWidth="1"/>
    <col min="8198" max="8198" width="16.125" style="7" customWidth="1"/>
    <col min="8199" max="8202" width="7.25" style="7" customWidth="1"/>
    <col min="8203" max="8203" width="12.375" style="7" customWidth="1"/>
    <col min="8204" max="8204" width="2.125" style="7" customWidth="1"/>
    <col min="8205" max="8444" width="9.125" style="7"/>
    <col min="8445" max="8445" width="13.125" style="7" bestFit="1" customWidth="1"/>
    <col min="8446" max="8448" width="13.125" style="7" customWidth="1"/>
    <col min="8449" max="8449" width="14.875" style="7" customWidth="1"/>
    <col min="8450" max="8453" width="7.25" style="7" customWidth="1"/>
    <col min="8454" max="8454" width="16.125" style="7" customWidth="1"/>
    <col min="8455" max="8458" width="7.25" style="7" customWidth="1"/>
    <col min="8459" max="8459" width="12.375" style="7" customWidth="1"/>
    <col min="8460" max="8460" width="2.125" style="7" customWidth="1"/>
    <col min="8461" max="8700" width="9.125" style="7"/>
    <col min="8701" max="8701" width="13.125" style="7" bestFit="1" customWidth="1"/>
    <col min="8702" max="8704" width="13.125" style="7" customWidth="1"/>
    <col min="8705" max="8705" width="14.875" style="7" customWidth="1"/>
    <col min="8706" max="8709" width="7.25" style="7" customWidth="1"/>
    <col min="8710" max="8710" width="16.125" style="7" customWidth="1"/>
    <col min="8711" max="8714" width="7.25" style="7" customWidth="1"/>
    <col min="8715" max="8715" width="12.375" style="7" customWidth="1"/>
    <col min="8716" max="8716" width="2.125" style="7" customWidth="1"/>
    <col min="8717" max="8956" width="9.125" style="7"/>
    <col min="8957" max="8957" width="13.125" style="7" bestFit="1" customWidth="1"/>
    <col min="8958" max="8960" width="13.125" style="7" customWidth="1"/>
    <col min="8961" max="8961" width="14.875" style="7" customWidth="1"/>
    <col min="8962" max="8965" width="7.25" style="7" customWidth="1"/>
    <col min="8966" max="8966" width="16.125" style="7" customWidth="1"/>
    <col min="8967" max="8970" width="7.25" style="7" customWidth="1"/>
    <col min="8971" max="8971" width="12.375" style="7" customWidth="1"/>
    <col min="8972" max="8972" width="2.125" style="7" customWidth="1"/>
    <col min="8973" max="9212" width="9.125" style="7"/>
    <col min="9213" max="9213" width="13.125" style="7" bestFit="1" customWidth="1"/>
    <col min="9214" max="9216" width="13.125" style="7" customWidth="1"/>
    <col min="9217" max="9217" width="14.875" style="7" customWidth="1"/>
    <col min="9218" max="9221" width="7.25" style="7" customWidth="1"/>
    <col min="9222" max="9222" width="16.125" style="7" customWidth="1"/>
    <col min="9223" max="9226" width="7.25" style="7" customWidth="1"/>
    <col min="9227" max="9227" width="12.375" style="7" customWidth="1"/>
    <col min="9228" max="9228" width="2.125" style="7" customWidth="1"/>
    <col min="9229" max="9468" width="9.125" style="7"/>
    <col min="9469" max="9469" width="13.125" style="7" bestFit="1" customWidth="1"/>
    <col min="9470" max="9472" width="13.125" style="7" customWidth="1"/>
    <col min="9473" max="9473" width="14.875" style="7" customWidth="1"/>
    <col min="9474" max="9477" width="7.25" style="7" customWidth="1"/>
    <col min="9478" max="9478" width="16.125" style="7" customWidth="1"/>
    <col min="9479" max="9482" width="7.25" style="7" customWidth="1"/>
    <col min="9483" max="9483" width="12.375" style="7" customWidth="1"/>
    <col min="9484" max="9484" width="2.125" style="7" customWidth="1"/>
    <col min="9485" max="9724" width="9.125" style="7"/>
    <col min="9725" max="9725" width="13.125" style="7" bestFit="1" customWidth="1"/>
    <col min="9726" max="9728" width="13.125" style="7" customWidth="1"/>
    <col min="9729" max="9729" width="14.875" style="7" customWidth="1"/>
    <col min="9730" max="9733" width="7.25" style="7" customWidth="1"/>
    <col min="9734" max="9734" width="16.125" style="7" customWidth="1"/>
    <col min="9735" max="9738" width="7.25" style="7" customWidth="1"/>
    <col min="9739" max="9739" width="12.375" style="7" customWidth="1"/>
    <col min="9740" max="9740" width="2.125" style="7" customWidth="1"/>
    <col min="9741" max="9980" width="9.125" style="7"/>
    <col min="9981" max="9981" width="13.125" style="7" bestFit="1" customWidth="1"/>
    <col min="9982" max="9984" width="13.125" style="7" customWidth="1"/>
    <col min="9985" max="9985" width="14.875" style="7" customWidth="1"/>
    <col min="9986" max="9989" width="7.25" style="7" customWidth="1"/>
    <col min="9990" max="9990" width="16.125" style="7" customWidth="1"/>
    <col min="9991" max="9994" width="7.25" style="7" customWidth="1"/>
    <col min="9995" max="9995" width="12.375" style="7" customWidth="1"/>
    <col min="9996" max="9996" width="2.125" style="7" customWidth="1"/>
    <col min="9997" max="10236" width="9.125" style="7"/>
    <col min="10237" max="10237" width="13.125" style="7" bestFit="1" customWidth="1"/>
    <col min="10238" max="10240" width="13.125" style="7" customWidth="1"/>
    <col min="10241" max="10241" width="14.875" style="7" customWidth="1"/>
    <col min="10242" max="10245" width="7.25" style="7" customWidth="1"/>
    <col min="10246" max="10246" width="16.125" style="7" customWidth="1"/>
    <col min="10247" max="10250" width="7.25" style="7" customWidth="1"/>
    <col min="10251" max="10251" width="12.375" style="7" customWidth="1"/>
    <col min="10252" max="10252" width="2.125" style="7" customWidth="1"/>
    <col min="10253" max="10492" width="9.125" style="7"/>
    <col min="10493" max="10493" width="13.125" style="7" bestFit="1" customWidth="1"/>
    <col min="10494" max="10496" width="13.125" style="7" customWidth="1"/>
    <col min="10497" max="10497" width="14.875" style="7" customWidth="1"/>
    <col min="10498" max="10501" width="7.25" style="7" customWidth="1"/>
    <col min="10502" max="10502" width="16.125" style="7" customWidth="1"/>
    <col min="10503" max="10506" width="7.25" style="7" customWidth="1"/>
    <col min="10507" max="10507" width="12.375" style="7" customWidth="1"/>
    <col min="10508" max="10508" width="2.125" style="7" customWidth="1"/>
    <col min="10509" max="10748" width="9.125" style="7"/>
    <col min="10749" max="10749" width="13.125" style="7" bestFit="1" customWidth="1"/>
    <col min="10750" max="10752" width="13.125" style="7" customWidth="1"/>
    <col min="10753" max="10753" width="14.875" style="7" customWidth="1"/>
    <col min="10754" max="10757" width="7.25" style="7" customWidth="1"/>
    <col min="10758" max="10758" width="16.125" style="7" customWidth="1"/>
    <col min="10759" max="10762" width="7.25" style="7" customWidth="1"/>
    <col min="10763" max="10763" width="12.375" style="7" customWidth="1"/>
    <col min="10764" max="10764" width="2.125" style="7" customWidth="1"/>
    <col min="10765" max="11004" width="9.125" style="7"/>
    <col min="11005" max="11005" width="13.125" style="7" bestFit="1" customWidth="1"/>
    <col min="11006" max="11008" width="13.125" style="7" customWidth="1"/>
    <col min="11009" max="11009" width="14.875" style="7" customWidth="1"/>
    <col min="11010" max="11013" width="7.25" style="7" customWidth="1"/>
    <col min="11014" max="11014" width="16.125" style="7" customWidth="1"/>
    <col min="11015" max="11018" width="7.25" style="7" customWidth="1"/>
    <col min="11019" max="11019" width="12.375" style="7" customWidth="1"/>
    <col min="11020" max="11020" width="2.125" style="7" customWidth="1"/>
    <col min="11021" max="11260" width="9.125" style="7"/>
    <col min="11261" max="11261" width="13.125" style="7" bestFit="1" customWidth="1"/>
    <col min="11262" max="11264" width="13.125" style="7" customWidth="1"/>
    <col min="11265" max="11265" width="14.875" style="7" customWidth="1"/>
    <col min="11266" max="11269" width="7.25" style="7" customWidth="1"/>
    <col min="11270" max="11270" width="16.125" style="7" customWidth="1"/>
    <col min="11271" max="11274" width="7.25" style="7" customWidth="1"/>
    <col min="11275" max="11275" width="12.375" style="7" customWidth="1"/>
    <col min="11276" max="11276" width="2.125" style="7" customWidth="1"/>
    <col min="11277" max="11516" width="9.125" style="7"/>
    <col min="11517" max="11517" width="13.125" style="7" bestFit="1" customWidth="1"/>
    <col min="11518" max="11520" width="13.125" style="7" customWidth="1"/>
    <col min="11521" max="11521" width="14.875" style="7" customWidth="1"/>
    <col min="11522" max="11525" width="7.25" style="7" customWidth="1"/>
    <col min="11526" max="11526" width="16.125" style="7" customWidth="1"/>
    <col min="11527" max="11530" width="7.25" style="7" customWidth="1"/>
    <col min="11531" max="11531" width="12.375" style="7" customWidth="1"/>
    <col min="11532" max="11532" width="2.125" style="7" customWidth="1"/>
    <col min="11533" max="11772" width="9.125" style="7"/>
    <col min="11773" max="11773" width="13.125" style="7" bestFit="1" customWidth="1"/>
    <col min="11774" max="11776" width="13.125" style="7" customWidth="1"/>
    <col min="11777" max="11777" width="14.875" style="7" customWidth="1"/>
    <col min="11778" max="11781" width="7.25" style="7" customWidth="1"/>
    <col min="11782" max="11782" width="16.125" style="7" customWidth="1"/>
    <col min="11783" max="11786" width="7.25" style="7" customWidth="1"/>
    <col min="11787" max="11787" width="12.375" style="7" customWidth="1"/>
    <col min="11788" max="11788" width="2.125" style="7" customWidth="1"/>
    <col min="11789" max="12028" width="9.125" style="7"/>
    <col min="12029" max="12029" width="13.125" style="7" bestFit="1" customWidth="1"/>
    <col min="12030" max="12032" width="13.125" style="7" customWidth="1"/>
    <col min="12033" max="12033" width="14.875" style="7" customWidth="1"/>
    <col min="12034" max="12037" width="7.25" style="7" customWidth="1"/>
    <col min="12038" max="12038" width="16.125" style="7" customWidth="1"/>
    <col min="12039" max="12042" width="7.25" style="7" customWidth="1"/>
    <col min="12043" max="12043" width="12.375" style="7" customWidth="1"/>
    <col min="12044" max="12044" width="2.125" style="7" customWidth="1"/>
    <col min="12045" max="12284" width="9.125" style="7"/>
    <col min="12285" max="12285" width="13.125" style="7" bestFit="1" customWidth="1"/>
    <col min="12286" max="12288" width="13.125" style="7" customWidth="1"/>
    <col min="12289" max="12289" width="14.875" style="7" customWidth="1"/>
    <col min="12290" max="12293" width="7.25" style="7" customWidth="1"/>
    <col min="12294" max="12294" width="16.125" style="7" customWidth="1"/>
    <col min="12295" max="12298" width="7.25" style="7" customWidth="1"/>
    <col min="12299" max="12299" width="12.375" style="7" customWidth="1"/>
    <col min="12300" max="12300" width="2.125" style="7" customWidth="1"/>
    <col min="12301" max="12540" width="9.125" style="7"/>
    <col min="12541" max="12541" width="13.125" style="7" bestFit="1" customWidth="1"/>
    <col min="12542" max="12544" width="13.125" style="7" customWidth="1"/>
    <col min="12545" max="12545" width="14.875" style="7" customWidth="1"/>
    <col min="12546" max="12549" width="7.25" style="7" customWidth="1"/>
    <col min="12550" max="12550" width="16.125" style="7" customWidth="1"/>
    <col min="12551" max="12554" width="7.25" style="7" customWidth="1"/>
    <col min="12555" max="12555" width="12.375" style="7" customWidth="1"/>
    <col min="12556" max="12556" width="2.125" style="7" customWidth="1"/>
    <col min="12557" max="12796" width="9.125" style="7"/>
    <col min="12797" max="12797" width="13.125" style="7" bestFit="1" customWidth="1"/>
    <col min="12798" max="12800" width="13.125" style="7" customWidth="1"/>
    <col min="12801" max="12801" width="14.875" style="7" customWidth="1"/>
    <col min="12802" max="12805" width="7.25" style="7" customWidth="1"/>
    <col min="12806" max="12806" width="16.125" style="7" customWidth="1"/>
    <col min="12807" max="12810" width="7.25" style="7" customWidth="1"/>
    <col min="12811" max="12811" width="12.375" style="7" customWidth="1"/>
    <col min="12812" max="12812" width="2.125" style="7" customWidth="1"/>
    <col min="12813" max="13052" width="9.125" style="7"/>
    <col min="13053" max="13053" width="13.125" style="7" bestFit="1" customWidth="1"/>
    <col min="13054" max="13056" width="13.125" style="7" customWidth="1"/>
    <col min="13057" max="13057" width="14.875" style="7" customWidth="1"/>
    <col min="13058" max="13061" width="7.25" style="7" customWidth="1"/>
    <col min="13062" max="13062" width="16.125" style="7" customWidth="1"/>
    <col min="13063" max="13066" width="7.25" style="7" customWidth="1"/>
    <col min="13067" max="13067" width="12.375" style="7" customWidth="1"/>
    <col min="13068" max="13068" width="2.125" style="7" customWidth="1"/>
    <col min="13069" max="13308" width="9.125" style="7"/>
    <col min="13309" max="13309" width="13.125" style="7" bestFit="1" customWidth="1"/>
    <col min="13310" max="13312" width="13.125" style="7" customWidth="1"/>
    <col min="13313" max="13313" width="14.875" style="7" customWidth="1"/>
    <col min="13314" max="13317" width="7.25" style="7" customWidth="1"/>
    <col min="13318" max="13318" width="16.125" style="7" customWidth="1"/>
    <col min="13319" max="13322" width="7.25" style="7" customWidth="1"/>
    <col min="13323" max="13323" width="12.375" style="7" customWidth="1"/>
    <col min="13324" max="13324" width="2.125" style="7" customWidth="1"/>
    <col min="13325" max="13564" width="9.125" style="7"/>
    <col min="13565" max="13565" width="13.125" style="7" bestFit="1" customWidth="1"/>
    <col min="13566" max="13568" width="13.125" style="7" customWidth="1"/>
    <col min="13569" max="13569" width="14.875" style="7" customWidth="1"/>
    <col min="13570" max="13573" width="7.25" style="7" customWidth="1"/>
    <col min="13574" max="13574" width="16.125" style="7" customWidth="1"/>
    <col min="13575" max="13578" width="7.25" style="7" customWidth="1"/>
    <col min="13579" max="13579" width="12.375" style="7" customWidth="1"/>
    <col min="13580" max="13580" width="2.125" style="7" customWidth="1"/>
    <col min="13581" max="13820" width="9.125" style="7"/>
    <col min="13821" max="13821" width="13.125" style="7" bestFit="1" customWidth="1"/>
    <col min="13822" max="13824" width="13.125" style="7" customWidth="1"/>
    <col min="13825" max="13825" width="14.875" style="7" customWidth="1"/>
    <col min="13826" max="13829" width="7.25" style="7" customWidth="1"/>
    <col min="13830" max="13830" width="16.125" style="7" customWidth="1"/>
    <col min="13831" max="13834" width="7.25" style="7" customWidth="1"/>
    <col min="13835" max="13835" width="12.375" style="7" customWidth="1"/>
    <col min="13836" max="13836" width="2.125" style="7" customWidth="1"/>
    <col min="13837" max="14076" width="9.125" style="7"/>
    <col min="14077" max="14077" width="13.125" style="7" bestFit="1" customWidth="1"/>
    <col min="14078" max="14080" width="13.125" style="7" customWidth="1"/>
    <col min="14081" max="14081" width="14.875" style="7" customWidth="1"/>
    <col min="14082" max="14085" width="7.25" style="7" customWidth="1"/>
    <col min="14086" max="14086" width="16.125" style="7" customWidth="1"/>
    <col min="14087" max="14090" width="7.25" style="7" customWidth="1"/>
    <col min="14091" max="14091" width="12.375" style="7" customWidth="1"/>
    <col min="14092" max="14092" width="2.125" style="7" customWidth="1"/>
    <col min="14093" max="14332" width="9.125" style="7"/>
    <col min="14333" max="14333" width="13.125" style="7" bestFit="1" customWidth="1"/>
    <col min="14334" max="14336" width="13.125" style="7" customWidth="1"/>
    <col min="14337" max="14337" width="14.875" style="7" customWidth="1"/>
    <col min="14338" max="14341" width="7.25" style="7" customWidth="1"/>
    <col min="14342" max="14342" width="16.125" style="7" customWidth="1"/>
    <col min="14343" max="14346" width="7.25" style="7" customWidth="1"/>
    <col min="14347" max="14347" width="12.375" style="7" customWidth="1"/>
    <col min="14348" max="14348" width="2.125" style="7" customWidth="1"/>
    <col min="14349" max="14588" width="9.125" style="7"/>
    <col min="14589" max="14589" width="13.125" style="7" bestFit="1" customWidth="1"/>
    <col min="14590" max="14592" width="13.125" style="7" customWidth="1"/>
    <col min="14593" max="14593" width="14.875" style="7" customWidth="1"/>
    <col min="14594" max="14597" width="7.25" style="7" customWidth="1"/>
    <col min="14598" max="14598" width="16.125" style="7" customWidth="1"/>
    <col min="14599" max="14602" width="7.25" style="7" customWidth="1"/>
    <col min="14603" max="14603" width="12.375" style="7" customWidth="1"/>
    <col min="14604" max="14604" width="2.125" style="7" customWidth="1"/>
    <col min="14605" max="14844" width="9.125" style="7"/>
    <col min="14845" max="14845" width="13.125" style="7" bestFit="1" customWidth="1"/>
    <col min="14846" max="14848" width="13.125" style="7" customWidth="1"/>
    <col min="14849" max="14849" width="14.875" style="7" customWidth="1"/>
    <col min="14850" max="14853" width="7.25" style="7" customWidth="1"/>
    <col min="14854" max="14854" width="16.125" style="7" customWidth="1"/>
    <col min="14855" max="14858" width="7.25" style="7" customWidth="1"/>
    <col min="14859" max="14859" width="12.375" style="7" customWidth="1"/>
    <col min="14860" max="14860" width="2.125" style="7" customWidth="1"/>
    <col min="14861" max="15100" width="9.125" style="7"/>
    <col min="15101" max="15101" width="13.125" style="7" bestFit="1" customWidth="1"/>
    <col min="15102" max="15104" width="13.125" style="7" customWidth="1"/>
    <col min="15105" max="15105" width="14.875" style="7" customWidth="1"/>
    <col min="15106" max="15109" width="7.25" style="7" customWidth="1"/>
    <col min="15110" max="15110" width="16.125" style="7" customWidth="1"/>
    <col min="15111" max="15114" width="7.25" style="7" customWidth="1"/>
    <col min="15115" max="15115" width="12.375" style="7" customWidth="1"/>
    <col min="15116" max="15116" width="2.125" style="7" customWidth="1"/>
    <col min="15117" max="15356" width="9.125" style="7"/>
    <col min="15357" max="15357" width="13.125" style="7" bestFit="1" customWidth="1"/>
    <col min="15358" max="15360" width="13.125" style="7" customWidth="1"/>
    <col min="15361" max="15361" width="14.875" style="7" customWidth="1"/>
    <col min="15362" max="15365" width="7.25" style="7" customWidth="1"/>
    <col min="15366" max="15366" width="16.125" style="7" customWidth="1"/>
    <col min="15367" max="15370" width="7.25" style="7" customWidth="1"/>
    <col min="15371" max="15371" width="12.375" style="7" customWidth="1"/>
    <col min="15372" max="15372" width="2.125" style="7" customWidth="1"/>
    <col min="15373" max="15612" width="9.125" style="7"/>
    <col min="15613" max="15613" width="13.125" style="7" bestFit="1" customWidth="1"/>
    <col min="15614" max="15616" width="13.125" style="7" customWidth="1"/>
    <col min="15617" max="15617" width="14.875" style="7" customWidth="1"/>
    <col min="15618" max="15621" width="7.25" style="7" customWidth="1"/>
    <col min="15622" max="15622" width="16.125" style="7" customWidth="1"/>
    <col min="15623" max="15626" width="7.25" style="7" customWidth="1"/>
    <col min="15627" max="15627" width="12.375" style="7" customWidth="1"/>
    <col min="15628" max="15628" width="2.125" style="7" customWidth="1"/>
    <col min="15629" max="15868" width="9.125" style="7"/>
    <col min="15869" max="15869" width="13.125" style="7" bestFit="1" customWidth="1"/>
    <col min="15870" max="15872" width="13.125" style="7" customWidth="1"/>
    <col min="15873" max="15873" width="14.875" style="7" customWidth="1"/>
    <col min="15874" max="15877" width="7.25" style="7" customWidth="1"/>
    <col min="15878" max="15878" width="16.125" style="7" customWidth="1"/>
    <col min="15879" max="15882" width="7.25" style="7" customWidth="1"/>
    <col min="15883" max="15883" width="12.375" style="7" customWidth="1"/>
    <col min="15884" max="15884" width="2.125" style="7" customWidth="1"/>
    <col min="15885" max="16124" width="9.125" style="7"/>
    <col min="16125" max="16125" width="13.125" style="7" bestFit="1" customWidth="1"/>
    <col min="16126" max="16128" width="13.125" style="7" customWidth="1"/>
    <col min="16129" max="16129" width="14.875" style="7" customWidth="1"/>
    <col min="16130" max="16133" width="7.25" style="7" customWidth="1"/>
    <col min="16134" max="16134" width="16.125" style="7" customWidth="1"/>
    <col min="16135" max="16138" width="7.25" style="7" customWidth="1"/>
    <col min="16139" max="16139" width="12.375" style="7" customWidth="1"/>
    <col min="16140" max="16140" width="2.125" style="7" customWidth="1"/>
    <col min="16141" max="16383" width="9.125" style="7"/>
    <col min="16384" max="16384" width="9.125" style="7" customWidth="1"/>
  </cols>
  <sheetData>
    <row r="1" spans="1:17" ht="24">
      <c r="A1" s="168" t="s">
        <v>2145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7" ht="18.75" customHeight="1">
      <c r="A2" s="198" t="s">
        <v>1</v>
      </c>
      <c r="B2" s="200" t="s">
        <v>84</v>
      </c>
      <c r="C2" s="201"/>
      <c r="D2" s="202"/>
      <c r="E2" s="203" t="s">
        <v>85</v>
      </c>
      <c r="F2" s="205" t="s">
        <v>43</v>
      </c>
      <c r="G2" s="205"/>
      <c r="H2" s="205"/>
      <c r="I2" s="205"/>
      <c r="J2" s="206" t="s">
        <v>44</v>
      </c>
      <c r="K2" s="208" t="s">
        <v>45</v>
      </c>
      <c r="L2" s="209"/>
      <c r="M2" s="210"/>
      <c r="N2" s="196" t="s">
        <v>46</v>
      </c>
    </row>
    <row r="3" spans="1:17" ht="72" customHeight="1">
      <c r="A3" s="199"/>
      <c r="B3" s="8" t="s">
        <v>47</v>
      </c>
      <c r="C3" s="9" t="s">
        <v>48</v>
      </c>
      <c r="D3" s="8" t="s">
        <v>49</v>
      </c>
      <c r="E3" s="204"/>
      <c r="F3" s="10" t="s">
        <v>50</v>
      </c>
      <c r="G3" s="10" t="s">
        <v>51</v>
      </c>
      <c r="H3" s="10" t="s">
        <v>52</v>
      </c>
      <c r="I3" s="10" t="s">
        <v>53</v>
      </c>
      <c r="J3" s="207"/>
      <c r="K3" s="11" t="s">
        <v>54</v>
      </c>
      <c r="L3" s="11" t="s">
        <v>55</v>
      </c>
      <c r="M3" s="11" t="s">
        <v>56</v>
      </c>
      <c r="N3" s="197"/>
    </row>
    <row r="4" spans="1:17" ht="23.25" customHeight="1">
      <c r="A4" s="12"/>
      <c r="B4" s="13" t="s">
        <v>57</v>
      </c>
      <c r="C4" s="14" t="s">
        <v>58</v>
      </c>
      <c r="D4" s="14" t="s">
        <v>59</v>
      </c>
      <c r="E4" s="15" t="s">
        <v>60</v>
      </c>
      <c r="F4" s="16" t="s">
        <v>61</v>
      </c>
      <c r="G4" s="16" t="s">
        <v>62</v>
      </c>
      <c r="H4" s="16" t="s">
        <v>63</v>
      </c>
      <c r="I4" s="16" t="s">
        <v>64</v>
      </c>
      <c r="J4" s="15" t="s">
        <v>65</v>
      </c>
      <c r="K4" s="16" t="s">
        <v>66</v>
      </c>
      <c r="L4" s="16" t="s">
        <v>67</v>
      </c>
      <c r="M4" s="16" t="s">
        <v>68</v>
      </c>
      <c r="N4" s="17" t="s">
        <v>2144</v>
      </c>
    </row>
    <row r="5" spans="1:17">
      <c r="A5" s="66" t="s">
        <v>69</v>
      </c>
      <c r="B5" s="18"/>
      <c r="C5" s="19">
        <f t="shared" ref="C5:C9" si="0">+B5*171/100000</f>
        <v>0</v>
      </c>
      <c r="D5" s="20">
        <f>C5*90/100</f>
        <v>0</v>
      </c>
      <c r="E5" s="21" t="e">
        <f>+J5/D5*100</f>
        <v>#DIV/0!</v>
      </c>
      <c r="F5" s="22">
        <v>44</v>
      </c>
      <c r="G5" s="23">
        <v>86</v>
      </c>
      <c r="H5" s="23">
        <v>92</v>
      </c>
      <c r="I5" s="23">
        <v>26</v>
      </c>
      <c r="J5" s="24">
        <f>SUM(F5:I5)</f>
        <v>248</v>
      </c>
      <c r="K5" s="23">
        <v>2</v>
      </c>
      <c r="L5" s="23">
        <v>1</v>
      </c>
      <c r="M5" s="23">
        <v>0</v>
      </c>
      <c r="N5" s="24">
        <f>SUM(J5:M5)</f>
        <v>251</v>
      </c>
      <c r="O5" s="25"/>
    </row>
    <row r="6" spans="1:17">
      <c r="A6" s="67" t="s">
        <v>70</v>
      </c>
      <c r="B6" s="26"/>
      <c r="C6" s="19">
        <f t="shared" si="0"/>
        <v>0</v>
      </c>
      <c r="D6" s="20">
        <f>C6*90/100</f>
        <v>0</v>
      </c>
      <c r="E6" s="21" t="e">
        <f>+J6/D6*100</f>
        <v>#DIV/0!</v>
      </c>
      <c r="F6" s="27">
        <v>24</v>
      </c>
      <c r="G6" s="28">
        <v>19</v>
      </c>
      <c r="H6" s="28">
        <v>13</v>
      </c>
      <c r="I6" s="28">
        <v>3</v>
      </c>
      <c r="J6" s="29">
        <f t="shared" ref="J6:J35" si="1">SUM(F6:I6)</f>
        <v>59</v>
      </c>
      <c r="K6" s="28">
        <v>3</v>
      </c>
      <c r="L6" s="28">
        <v>0</v>
      </c>
      <c r="M6" s="28">
        <v>0</v>
      </c>
      <c r="N6" s="29">
        <f>SUM(J6:M6)</f>
        <v>62</v>
      </c>
      <c r="O6" s="25"/>
    </row>
    <row r="7" spans="1:17">
      <c r="A7" s="67" t="s">
        <v>71</v>
      </c>
      <c r="B7" s="26"/>
      <c r="C7" s="19">
        <f t="shared" si="0"/>
        <v>0</v>
      </c>
      <c r="D7" s="20">
        <f>C7*90/100</f>
        <v>0</v>
      </c>
      <c r="E7" s="21" t="e">
        <f>+J7/D7*100</f>
        <v>#DIV/0!</v>
      </c>
      <c r="F7" s="27">
        <v>2</v>
      </c>
      <c r="G7" s="28">
        <v>0</v>
      </c>
      <c r="H7" s="28">
        <v>0</v>
      </c>
      <c r="I7" s="28">
        <v>0</v>
      </c>
      <c r="J7" s="29">
        <f t="shared" si="1"/>
        <v>2</v>
      </c>
      <c r="K7" s="28">
        <v>0</v>
      </c>
      <c r="L7" s="28">
        <v>0</v>
      </c>
      <c r="M7" s="28">
        <v>0</v>
      </c>
      <c r="N7" s="29">
        <f>SUM(J7:M7)</f>
        <v>2</v>
      </c>
      <c r="O7" s="25"/>
    </row>
    <row r="8" spans="1:17">
      <c r="A8" s="67" t="s">
        <v>72</v>
      </c>
      <c r="B8" s="26"/>
      <c r="C8" s="19">
        <f t="shared" si="0"/>
        <v>0</v>
      </c>
      <c r="D8" s="20">
        <f>C8*90/100</f>
        <v>0</v>
      </c>
      <c r="E8" s="21" t="e">
        <f>+J8/D8*100</f>
        <v>#DIV/0!</v>
      </c>
      <c r="F8" s="27">
        <v>1</v>
      </c>
      <c r="G8" s="28">
        <v>0</v>
      </c>
      <c r="H8" s="28">
        <v>0</v>
      </c>
      <c r="I8" s="28">
        <v>0</v>
      </c>
      <c r="J8" s="29">
        <f t="shared" si="1"/>
        <v>1</v>
      </c>
      <c r="K8" s="28">
        <v>0</v>
      </c>
      <c r="L8" s="28">
        <v>0</v>
      </c>
      <c r="M8" s="28">
        <v>0</v>
      </c>
      <c r="N8" s="29">
        <f>SUM(J8:M8)</f>
        <v>1</v>
      </c>
      <c r="O8" s="25"/>
    </row>
    <row r="9" spans="1:17" ht="22.5" thickBot="1">
      <c r="A9" s="68" t="s">
        <v>30</v>
      </c>
      <c r="B9" s="30"/>
      <c r="C9" s="19">
        <f t="shared" si="0"/>
        <v>0</v>
      </c>
      <c r="D9" s="20">
        <f>C9*90/100</f>
        <v>0</v>
      </c>
      <c r="E9" s="21" t="e">
        <f>+J9/D9*100</f>
        <v>#DIV/0!</v>
      </c>
      <c r="F9" s="31">
        <v>0</v>
      </c>
      <c r="G9" s="32">
        <v>0</v>
      </c>
      <c r="H9" s="32">
        <v>0</v>
      </c>
      <c r="I9" s="32">
        <v>0</v>
      </c>
      <c r="J9" s="33">
        <f t="shared" si="1"/>
        <v>0</v>
      </c>
      <c r="K9" s="32">
        <v>0</v>
      </c>
      <c r="L9" s="32">
        <v>0</v>
      </c>
      <c r="M9" s="32">
        <v>0</v>
      </c>
      <c r="N9" s="33">
        <f>SUM(J9:M9)</f>
        <v>0</v>
      </c>
      <c r="O9" s="25"/>
    </row>
    <row r="10" spans="1:17" ht="22.5" thickBot="1">
      <c r="A10" s="34" t="s">
        <v>31</v>
      </c>
      <c r="B10" s="35">
        <v>222610</v>
      </c>
      <c r="C10" s="36">
        <f>+B10*156/100000</f>
        <v>347.27159999999998</v>
      </c>
      <c r="D10" s="37">
        <f>+C10*90/100</f>
        <v>312.54444000000001</v>
      </c>
      <c r="E10" s="38">
        <f>+J10/C10*100</f>
        <v>89.267305475023022</v>
      </c>
      <c r="F10" s="39">
        <f>SUM(F5:F9)</f>
        <v>71</v>
      </c>
      <c r="G10" s="39">
        <f>SUM(G5:G9)</f>
        <v>105</v>
      </c>
      <c r="H10" s="39">
        <f>SUM(H5:H9)</f>
        <v>105</v>
      </c>
      <c r="I10" s="39">
        <f>SUM(I5:I9)</f>
        <v>29</v>
      </c>
      <c r="J10" s="40">
        <f t="shared" ref="J10:N10" si="2">SUM(J5:J9)</f>
        <v>310</v>
      </c>
      <c r="K10" s="40">
        <f t="shared" si="2"/>
        <v>5</v>
      </c>
      <c r="L10" s="40">
        <f t="shared" si="2"/>
        <v>1</v>
      </c>
      <c r="M10" s="40">
        <f t="shared" si="2"/>
        <v>0</v>
      </c>
      <c r="N10" s="41">
        <f t="shared" si="2"/>
        <v>316</v>
      </c>
      <c r="Q10" s="7">
        <v>90</v>
      </c>
    </row>
    <row r="11" spans="1:17">
      <c r="A11" s="69" t="s">
        <v>7</v>
      </c>
      <c r="B11" s="42">
        <v>27911</v>
      </c>
      <c r="C11" s="19">
        <f>+B11*156/100000</f>
        <v>43.541159999999998</v>
      </c>
      <c r="D11" s="20">
        <f>C11*90/100</f>
        <v>39.187043999999993</v>
      </c>
      <c r="E11" s="43">
        <f>+J11/C11*100</f>
        <v>22.966774426772279</v>
      </c>
      <c r="F11" s="22">
        <v>7</v>
      </c>
      <c r="G11" s="23">
        <v>3</v>
      </c>
      <c r="H11" s="23">
        <v>0</v>
      </c>
      <c r="I11" s="23">
        <v>0</v>
      </c>
      <c r="J11" s="24">
        <f t="shared" si="1"/>
        <v>10</v>
      </c>
      <c r="K11" s="23">
        <v>0</v>
      </c>
      <c r="L11" s="23">
        <v>0</v>
      </c>
      <c r="M11" s="23">
        <v>0</v>
      </c>
      <c r="N11" s="24">
        <f t="shared" ref="N11:N36" si="3">SUM(J11:M11)</f>
        <v>10</v>
      </c>
      <c r="O11" s="25"/>
      <c r="Q11" s="7">
        <v>90</v>
      </c>
    </row>
    <row r="12" spans="1:17">
      <c r="A12" s="67" t="s">
        <v>5</v>
      </c>
      <c r="B12" s="44">
        <v>27391</v>
      </c>
      <c r="C12" s="19">
        <f t="shared" ref="C12:C35" si="4">+B12*156/100000</f>
        <v>42.729959999999998</v>
      </c>
      <c r="D12" s="20">
        <f t="shared" ref="D12:D36" si="5">C12*90/100</f>
        <v>38.456963999999999</v>
      </c>
      <c r="E12" s="43">
        <f t="shared" ref="E12:E35" si="6">+J12/C12*100</f>
        <v>28.083340120140534</v>
      </c>
      <c r="F12" s="27">
        <v>9</v>
      </c>
      <c r="G12" s="28">
        <v>0</v>
      </c>
      <c r="H12" s="28">
        <v>0</v>
      </c>
      <c r="I12" s="28">
        <v>3</v>
      </c>
      <c r="J12" s="29">
        <f t="shared" si="1"/>
        <v>12</v>
      </c>
      <c r="K12" s="28">
        <v>0</v>
      </c>
      <c r="L12" s="28">
        <v>0</v>
      </c>
      <c r="M12" s="28">
        <v>0</v>
      </c>
      <c r="N12" s="29">
        <f t="shared" si="3"/>
        <v>12</v>
      </c>
      <c r="O12" s="25"/>
      <c r="Q12" s="7">
        <v>90</v>
      </c>
    </row>
    <row r="13" spans="1:17">
      <c r="A13" s="67" t="s">
        <v>3</v>
      </c>
      <c r="B13" s="44">
        <v>85063</v>
      </c>
      <c r="C13" s="19">
        <f t="shared" si="4"/>
        <v>132.69828000000001</v>
      </c>
      <c r="D13" s="20">
        <f t="shared" si="5"/>
        <v>119.42845200000002</v>
      </c>
      <c r="E13" s="43">
        <f t="shared" si="6"/>
        <v>25.622035191413179</v>
      </c>
      <c r="F13" s="27">
        <v>19</v>
      </c>
      <c r="G13" s="28">
        <v>7</v>
      </c>
      <c r="H13" s="28">
        <v>5</v>
      </c>
      <c r="I13" s="28">
        <v>3</v>
      </c>
      <c r="J13" s="29">
        <f t="shared" si="1"/>
        <v>34</v>
      </c>
      <c r="K13" s="28">
        <v>0</v>
      </c>
      <c r="L13" s="28">
        <v>0</v>
      </c>
      <c r="M13" s="28">
        <v>0</v>
      </c>
      <c r="N13" s="29">
        <f t="shared" si="3"/>
        <v>34</v>
      </c>
      <c r="O13" s="25"/>
      <c r="Q13" s="7">
        <v>90</v>
      </c>
    </row>
    <row r="14" spans="1:17">
      <c r="A14" s="67" t="s">
        <v>4</v>
      </c>
      <c r="B14" s="44">
        <v>108305</v>
      </c>
      <c r="C14" s="19">
        <f t="shared" si="4"/>
        <v>168.95580000000001</v>
      </c>
      <c r="D14" s="20">
        <f t="shared" si="5"/>
        <v>152.06022000000002</v>
      </c>
      <c r="E14" s="43">
        <f t="shared" si="6"/>
        <v>26.634184798627803</v>
      </c>
      <c r="F14" s="27">
        <v>30</v>
      </c>
      <c r="G14" s="28">
        <v>10</v>
      </c>
      <c r="H14" s="28">
        <v>2</v>
      </c>
      <c r="I14" s="28">
        <v>3</v>
      </c>
      <c r="J14" s="29">
        <f t="shared" si="1"/>
        <v>45</v>
      </c>
      <c r="K14" s="28">
        <v>1</v>
      </c>
      <c r="L14" s="28">
        <v>0</v>
      </c>
      <c r="M14" s="28">
        <v>0</v>
      </c>
      <c r="N14" s="29">
        <f t="shared" si="3"/>
        <v>46</v>
      </c>
      <c r="O14" s="25"/>
      <c r="Q14" s="7">
        <v>90</v>
      </c>
    </row>
    <row r="15" spans="1:17">
      <c r="A15" s="67" t="s">
        <v>6</v>
      </c>
      <c r="B15" s="44">
        <v>33118</v>
      </c>
      <c r="C15" s="19">
        <f t="shared" si="4"/>
        <v>51.664079999999998</v>
      </c>
      <c r="D15" s="20">
        <f t="shared" si="5"/>
        <v>46.497672000000001</v>
      </c>
      <c r="E15" s="43">
        <f t="shared" si="6"/>
        <v>7.7423230995306609</v>
      </c>
      <c r="F15" s="27">
        <v>3</v>
      </c>
      <c r="G15" s="28">
        <v>1</v>
      </c>
      <c r="H15" s="28">
        <v>0</v>
      </c>
      <c r="I15" s="28">
        <v>0</v>
      </c>
      <c r="J15" s="29">
        <f t="shared" si="1"/>
        <v>4</v>
      </c>
      <c r="K15" s="28">
        <v>0</v>
      </c>
      <c r="L15" s="28">
        <v>0</v>
      </c>
      <c r="M15" s="28">
        <v>0</v>
      </c>
      <c r="N15" s="29">
        <f t="shared" si="3"/>
        <v>4</v>
      </c>
      <c r="O15" s="25"/>
      <c r="Q15" s="7">
        <v>90</v>
      </c>
    </row>
    <row r="16" spans="1:17">
      <c r="A16" s="67" t="s">
        <v>8</v>
      </c>
      <c r="B16" s="44">
        <v>122670</v>
      </c>
      <c r="C16" s="19">
        <f t="shared" si="4"/>
        <v>191.36519999999999</v>
      </c>
      <c r="D16" s="20">
        <f t="shared" si="5"/>
        <v>172.22868</v>
      </c>
      <c r="E16" s="43">
        <f t="shared" si="6"/>
        <v>26.650613591185863</v>
      </c>
      <c r="F16" s="27">
        <v>29</v>
      </c>
      <c r="G16" s="28">
        <v>10</v>
      </c>
      <c r="H16" s="28">
        <v>12</v>
      </c>
      <c r="I16" s="28">
        <v>0</v>
      </c>
      <c r="J16" s="29">
        <f t="shared" si="1"/>
        <v>51</v>
      </c>
      <c r="K16" s="28">
        <v>0</v>
      </c>
      <c r="L16" s="28">
        <v>0</v>
      </c>
      <c r="M16" s="28">
        <v>0</v>
      </c>
      <c r="N16" s="29">
        <f t="shared" si="3"/>
        <v>51</v>
      </c>
      <c r="O16" s="25"/>
      <c r="Q16" s="7">
        <v>90</v>
      </c>
    </row>
    <row r="17" spans="1:17">
      <c r="A17" s="67" t="s">
        <v>12</v>
      </c>
      <c r="B17" s="44">
        <v>41388</v>
      </c>
      <c r="C17" s="19">
        <f t="shared" si="4"/>
        <v>64.565280000000001</v>
      </c>
      <c r="D17" s="20">
        <f t="shared" si="5"/>
        <v>58.108752000000003</v>
      </c>
      <c r="E17" s="43">
        <f t="shared" si="6"/>
        <v>15.488200469354426</v>
      </c>
      <c r="F17" s="27">
        <v>7</v>
      </c>
      <c r="G17" s="28">
        <v>1</v>
      </c>
      <c r="H17" s="28">
        <v>2</v>
      </c>
      <c r="I17" s="28">
        <v>0</v>
      </c>
      <c r="J17" s="29">
        <f t="shared" si="1"/>
        <v>10</v>
      </c>
      <c r="K17" s="28">
        <v>0</v>
      </c>
      <c r="L17" s="28">
        <v>0</v>
      </c>
      <c r="M17" s="28">
        <v>0</v>
      </c>
      <c r="N17" s="29">
        <f t="shared" si="3"/>
        <v>10</v>
      </c>
      <c r="O17" s="25"/>
      <c r="Q17" s="7">
        <v>90</v>
      </c>
    </row>
    <row r="18" spans="1:17">
      <c r="A18" s="67" t="s">
        <v>9</v>
      </c>
      <c r="B18" s="44">
        <v>81273</v>
      </c>
      <c r="C18" s="19">
        <f t="shared" si="4"/>
        <v>126.78588000000001</v>
      </c>
      <c r="D18" s="20">
        <f t="shared" si="5"/>
        <v>114.107292</v>
      </c>
      <c r="E18" s="43">
        <f t="shared" si="6"/>
        <v>14.19716454229761</v>
      </c>
      <c r="F18" s="27">
        <v>14</v>
      </c>
      <c r="G18" s="28">
        <v>2</v>
      </c>
      <c r="H18" s="28">
        <v>0</v>
      </c>
      <c r="I18" s="28">
        <v>2</v>
      </c>
      <c r="J18" s="29">
        <f t="shared" si="1"/>
        <v>18</v>
      </c>
      <c r="K18" s="28">
        <v>0</v>
      </c>
      <c r="L18" s="28">
        <v>0</v>
      </c>
      <c r="M18" s="28">
        <v>0</v>
      </c>
      <c r="N18" s="29">
        <f t="shared" si="3"/>
        <v>18</v>
      </c>
      <c r="O18" s="25"/>
      <c r="Q18" s="7">
        <v>90</v>
      </c>
    </row>
    <row r="19" spans="1:17">
      <c r="A19" s="67" t="s">
        <v>10</v>
      </c>
      <c r="B19" s="44">
        <v>37950</v>
      </c>
      <c r="C19" s="19">
        <f t="shared" si="4"/>
        <v>59.201999999999998</v>
      </c>
      <c r="D19" s="20">
        <f t="shared" si="5"/>
        <v>53.281800000000004</v>
      </c>
      <c r="E19" s="43">
        <f t="shared" si="6"/>
        <v>21.958717610891522</v>
      </c>
      <c r="F19" s="27">
        <v>12</v>
      </c>
      <c r="G19" s="28">
        <v>1</v>
      </c>
      <c r="H19" s="28">
        <v>0</v>
      </c>
      <c r="I19" s="28">
        <v>0</v>
      </c>
      <c r="J19" s="29">
        <f t="shared" si="1"/>
        <v>13</v>
      </c>
      <c r="K19" s="28">
        <v>0</v>
      </c>
      <c r="L19" s="28">
        <v>0</v>
      </c>
      <c r="M19" s="28">
        <v>0</v>
      </c>
      <c r="N19" s="29">
        <f t="shared" si="3"/>
        <v>13</v>
      </c>
      <c r="O19" s="25"/>
      <c r="Q19" s="7">
        <v>90</v>
      </c>
    </row>
    <row r="20" spans="1:17">
      <c r="A20" s="67" t="s">
        <v>11</v>
      </c>
      <c r="B20" s="44">
        <v>46756</v>
      </c>
      <c r="C20" s="19">
        <f t="shared" si="4"/>
        <v>72.939359999999994</v>
      </c>
      <c r="D20" s="20">
        <f t="shared" si="5"/>
        <v>65.645423999999991</v>
      </c>
      <c r="E20" s="43">
        <f t="shared" si="6"/>
        <v>30.162041454709776</v>
      </c>
      <c r="F20" s="27">
        <v>15</v>
      </c>
      <c r="G20" s="28">
        <v>3</v>
      </c>
      <c r="H20" s="28">
        <v>1</v>
      </c>
      <c r="I20" s="28">
        <v>3</v>
      </c>
      <c r="J20" s="29">
        <f t="shared" si="1"/>
        <v>22</v>
      </c>
      <c r="K20" s="28">
        <v>0</v>
      </c>
      <c r="L20" s="28">
        <v>0</v>
      </c>
      <c r="M20" s="28">
        <v>0</v>
      </c>
      <c r="N20" s="29">
        <f t="shared" si="3"/>
        <v>22</v>
      </c>
      <c r="O20" s="25"/>
      <c r="Q20" s="7">
        <v>90</v>
      </c>
    </row>
    <row r="21" spans="1:17">
      <c r="A21" s="67" t="s">
        <v>13</v>
      </c>
      <c r="B21" s="44">
        <v>70837</v>
      </c>
      <c r="C21" s="19">
        <f t="shared" si="4"/>
        <v>110.50572</v>
      </c>
      <c r="D21" s="20">
        <f t="shared" si="5"/>
        <v>99.455147999999994</v>
      </c>
      <c r="E21" s="43">
        <f t="shared" si="6"/>
        <v>23.528193834672088</v>
      </c>
      <c r="F21" s="27">
        <v>22</v>
      </c>
      <c r="G21" s="28">
        <v>1</v>
      </c>
      <c r="H21" s="28">
        <v>1</v>
      </c>
      <c r="I21" s="28">
        <v>2</v>
      </c>
      <c r="J21" s="29">
        <f t="shared" si="1"/>
        <v>26</v>
      </c>
      <c r="K21" s="28">
        <v>1</v>
      </c>
      <c r="L21" s="28">
        <v>0</v>
      </c>
      <c r="M21" s="28">
        <v>0</v>
      </c>
      <c r="N21" s="29">
        <f t="shared" si="3"/>
        <v>27</v>
      </c>
      <c r="O21" s="25"/>
      <c r="Q21" s="7">
        <v>90</v>
      </c>
    </row>
    <row r="22" spans="1:17">
      <c r="A22" s="67" t="s">
        <v>15</v>
      </c>
      <c r="B22" s="44">
        <v>132388</v>
      </c>
      <c r="C22" s="19">
        <f t="shared" si="4"/>
        <v>206.52528000000001</v>
      </c>
      <c r="D22" s="20">
        <f t="shared" si="5"/>
        <v>185.87275199999999</v>
      </c>
      <c r="E22" s="43">
        <f t="shared" si="6"/>
        <v>17.915482308025439</v>
      </c>
      <c r="F22" s="27">
        <v>22</v>
      </c>
      <c r="G22" s="28">
        <v>7</v>
      </c>
      <c r="H22" s="28">
        <v>5</v>
      </c>
      <c r="I22" s="28">
        <v>3</v>
      </c>
      <c r="J22" s="29">
        <f t="shared" si="1"/>
        <v>37</v>
      </c>
      <c r="K22" s="28">
        <v>0</v>
      </c>
      <c r="L22" s="28">
        <v>0</v>
      </c>
      <c r="M22" s="28">
        <v>0</v>
      </c>
      <c r="N22" s="29">
        <f t="shared" si="3"/>
        <v>37</v>
      </c>
      <c r="O22" s="25"/>
      <c r="Q22" s="7">
        <v>90</v>
      </c>
    </row>
    <row r="23" spans="1:17">
      <c r="A23" s="67" t="s">
        <v>14</v>
      </c>
      <c r="B23" s="44">
        <v>162583</v>
      </c>
      <c r="C23" s="19">
        <f t="shared" si="4"/>
        <v>253.62948</v>
      </c>
      <c r="D23" s="20">
        <f t="shared" si="5"/>
        <v>228.26653200000001</v>
      </c>
      <c r="E23" s="43">
        <f>+(J23+J24)/C23*100</f>
        <v>36.66766181912292</v>
      </c>
      <c r="F23" s="27">
        <v>36</v>
      </c>
      <c r="G23" s="28">
        <v>17</v>
      </c>
      <c r="H23" s="28">
        <v>27</v>
      </c>
      <c r="I23" s="28">
        <v>1</v>
      </c>
      <c r="J23" s="29">
        <f t="shared" si="1"/>
        <v>81</v>
      </c>
      <c r="K23" s="28">
        <v>0</v>
      </c>
      <c r="L23" s="28">
        <v>0</v>
      </c>
      <c r="M23" s="28">
        <v>0</v>
      </c>
      <c r="N23" s="29">
        <f t="shared" si="3"/>
        <v>81</v>
      </c>
      <c r="O23" s="25"/>
      <c r="Q23" s="7">
        <v>90</v>
      </c>
    </row>
    <row r="24" spans="1:17">
      <c r="A24" s="67" t="s">
        <v>1624</v>
      </c>
      <c r="B24" s="44"/>
      <c r="C24" s="19"/>
      <c r="D24" s="20"/>
      <c r="E24" s="43"/>
      <c r="F24" s="27">
        <v>8</v>
      </c>
      <c r="G24" s="28">
        <v>0</v>
      </c>
      <c r="H24" s="28">
        <v>2</v>
      </c>
      <c r="I24" s="28">
        <v>2</v>
      </c>
      <c r="J24" s="29">
        <f t="shared" si="1"/>
        <v>12</v>
      </c>
      <c r="K24" s="28">
        <v>1</v>
      </c>
      <c r="L24" s="28">
        <v>0</v>
      </c>
      <c r="M24" s="28">
        <v>0</v>
      </c>
      <c r="N24" s="29">
        <f t="shared" si="3"/>
        <v>13</v>
      </c>
      <c r="O24" s="25"/>
      <c r="Q24" s="7">
        <v>90</v>
      </c>
    </row>
    <row r="25" spans="1:17">
      <c r="A25" s="67" t="s">
        <v>17</v>
      </c>
      <c r="B25" s="44">
        <v>54696</v>
      </c>
      <c r="C25" s="19">
        <f t="shared" si="4"/>
        <v>85.325760000000002</v>
      </c>
      <c r="D25" s="20">
        <f t="shared" si="5"/>
        <v>76.793183999999997</v>
      </c>
      <c r="E25" s="43">
        <f t="shared" si="6"/>
        <v>17.579685197061242</v>
      </c>
      <c r="F25" s="27">
        <v>7</v>
      </c>
      <c r="G25" s="28">
        <v>4</v>
      </c>
      <c r="H25" s="28">
        <v>3</v>
      </c>
      <c r="I25" s="28">
        <v>1</v>
      </c>
      <c r="J25" s="29">
        <f t="shared" si="1"/>
        <v>15</v>
      </c>
      <c r="K25" s="28">
        <v>0</v>
      </c>
      <c r="L25" s="28">
        <v>0</v>
      </c>
      <c r="M25" s="28">
        <v>0</v>
      </c>
      <c r="N25" s="29">
        <f t="shared" si="3"/>
        <v>15</v>
      </c>
      <c r="O25" s="25"/>
      <c r="Q25" s="7">
        <v>90</v>
      </c>
    </row>
    <row r="26" spans="1:17">
      <c r="A26" s="67" t="s">
        <v>16</v>
      </c>
      <c r="B26" s="44">
        <v>37953</v>
      </c>
      <c r="C26" s="19">
        <f t="shared" si="4"/>
        <v>59.206679999999999</v>
      </c>
      <c r="D26" s="20">
        <f t="shared" si="5"/>
        <v>53.286011999999999</v>
      </c>
      <c r="E26" s="43">
        <f t="shared" si="6"/>
        <v>20.267983274860203</v>
      </c>
      <c r="F26" s="27">
        <v>6</v>
      </c>
      <c r="G26" s="28">
        <v>3</v>
      </c>
      <c r="H26" s="28">
        <v>3</v>
      </c>
      <c r="I26" s="28">
        <v>0</v>
      </c>
      <c r="J26" s="29">
        <f t="shared" si="1"/>
        <v>12</v>
      </c>
      <c r="K26" s="28">
        <v>1</v>
      </c>
      <c r="L26" s="28">
        <v>0</v>
      </c>
      <c r="M26" s="28">
        <v>0</v>
      </c>
      <c r="N26" s="29">
        <f t="shared" si="3"/>
        <v>13</v>
      </c>
      <c r="O26" s="25"/>
      <c r="Q26" s="7">
        <v>90</v>
      </c>
    </row>
    <row r="27" spans="1:17">
      <c r="A27" s="67" t="s">
        <v>18</v>
      </c>
      <c r="B27" s="44">
        <v>54303</v>
      </c>
      <c r="C27" s="19">
        <f t="shared" si="4"/>
        <v>84.712680000000006</v>
      </c>
      <c r="D27" s="20">
        <f t="shared" si="5"/>
        <v>76.241412000000011</v>
      </c>
      <c r="E27" s="43">
        <f t="shared" si="6"/>
        <v>28.331059765787124</v>
      </c>
      <c r="F27" s="27">
        <v>9</v>
      </c>
      <c r="G27" s="28">
        <v>7</v>
      </c>
      <c r="H27" s="28">
        <v>7</v>
      </c>
      <c r="I27" s="28">
        <v>1</v>
      </c>
      <c r="J27" s="29">
        <f t="shared" si="1"/>
        <v>24</v>
      </c>
      <c r="K27" s="28">
        <v>0</v>
      </c>
      <c r="L27" s="28">
        <v>0</v>
      </c>
      <c r="M27" s="28">
        <v>0</v>
      </c>
      <c r="N27" s="29">
        <f t="shared" si="3"/>
        <v>24</v>
      </c>
      <c r="O27" s="25"/>
      <c r="Q27" s="7">
        <v>90</v>
      </c>
    </row>
    <row r="28" spans="1:17">
      <c r="A28" s="67" t="s">
        <v>19</v>
      </c>
      <c r="B28" s="44">
        <v>31167</v>
      </c>
      <c r="C28" s="19">
        <f t="shared" si="4"/>
        <v>48.620519999999999</v>
      </c>
      <c r="D28" s="20">
        <f t="shared" si="5"/>
        <v>43.758468000000001</v>
      </c>
      <c r="E28" s="43">
        <f t="shared" si="6"/>
        <v>30.851171480683465</v>
      </c>
      <c r="F28" s="27">
        <v>6</v>
      </c>
      <c r="G28" s="28">
        <v>5</v>
      </c>
      <c r="H28" s="28">
        <v>4</v>
      </c>
      <c r="I28" s="28">
        <v>0</v>
      </c>
      <c r="J28" s="29">
        <f t="shared" si="1"/>
        <v>15</v>
      </c>
      <c r="K28" s="28">
        <v>0</v>
      </c>
      <c r="L28" s="28">
        <v>0</v>
      </c>
      <c r="M28" s="28">
        <v>0</v>
      </c>
      <c r="N28" s="29">
        <f t="shared" si="3"/>
        <v>15</v>
      </c>
      <c r="O28" s="25"/>
      <c r="Q28" s="7">
        <v>90</v>
      </c>
    </row>
    <row r="29" spans="1:17">
      <c r="A29" s="67" t="s">
        <v>20</v>
      </c>
      <c r="B29" s="44">
        <v>27114</v>
      </c>
      <c r="C29" s="19">
        <f t="shared" si="4"/>
        <v>42.297840000000001</v>
      </c>
      <c r="D29" s="20">
        <f t="shared" si="5"/>
        <v>38.068055999999999</v>
      </c>
      <c r="E29" s="43">
        <f t="shared" si="6"/>
        <v>16.549308428042661</v>
      </c>
      <c r="F29" s="27">
        <v>5</v>
      </c>
      <c r="G29" s="28">
        <v>1</v>
      </c>
      <c r="H29" s="28">
        <v>0</v>
      </c>
      <c r="I29" s="28">
        <v>1</v>
      </c>
      <c r="J29" s="29">
        <f t="shared" si="1"/>
        <v>7</v>
      </c>
      <c r="K29" s="28">
        <v>0</v>
      </c>
      <c r="L29" s="28">
        <v>0</v>
      </c>
      <c r="M29" s="28">
        <v>0</v>
      </c>
      <c r="N29" s="29">
        <f t="shared" si="3"/>
        <v>7</v>
      </c>
      <c r="O29" s="25"/>
      <c r="Q29" s="7">
        <v>90</v>
      </c>
    </row>
    <row r="30" spans="1:17">
      <c r="A30" s="67" t="s">
        <v>21</v>
      </c>
      <c r="B30" s="44">
        <v>177973</v>
      </c>
      <c r="C30" s="19">
        <f t="shared" si="4"/>
        <v>277.63788</v>
      </c>
      <c r="D30" s="20">
        <f t="shared" si="5"/>
        <v>249.87409199999999</v>
      </c>
      <c r="E30" s="43">
        <f t="shared" si="6"/>
        <v>20.170158337183672</v>
      </c>
      <c r="F30" s="27">
        <v>33</v>
      </c>
      <c r="G30" s="28">
        <v>12</v>
      </c>
      <c r="H30" s="28">
        <v>6</v>
      </c>
      <c r="I30" s="28">
        <v>5</v>
      </c>
      <c r="J30" s="29">
        <f t="shared" si="1"/>
        <v>56</v>
      </c>
      <c r="K30" s="28">
        <v>1</v>
      </c>
      <c r="L30" s="28">
        <v>1</v>
      </c>
      <c r="M30" s="28">
        <v>1</v>
      </c>
      <c r="N30" s="29">
        <f t="shared" si="3"/>
        <v>59</v>
      </c>
      <c r="O30" s="25"/>
      <c r="Q30" s="7">
        <v>90</v>
      </c>
    </row>
    <row r="31" spans="1:17">
      <c r="A31" s="67" t="s">
        <v>23</v>
      </c>
      <c r="B31" s="44">
        <v>70835</v>
      </c>
      <c r="C31" s="19">
        <f t="shared" si="4"/>
        <v>110.5026</v>
      </c>
      <c r="D31" s="20">
        <f t="shared" si="5"/>
        <v>99.452340000000007</v>
      </c>
      <c r="E31" s="43">
        <f t="shared" si="6"/>
        <v>19.909033814588977</v>
      </c>
      <c r="F31" s="27">
        <v>17</v>
      </c>
      <c r="G31" s="28">
        <v>2</v>
      </c>
      <c r="H31" s="28">
        <v>2</v>
      </c>
      <c r="I31" s="28">
        <v>1</v>
      </c>
      <c r="J31" s="29">
        <f t="shared" si="1"/>
        <v>22</v>
      </c>
      <c r="K31" s="28">
        <v>0</v>
      </c>
      <c r="L31" s="28">
        <v>0</v>
      </c>
      <c r="M31" s="28">
        <v>0</v>
      </c>
      <c r="N31" s="29">
        <f t="shared" si="3"/>
        <v>22</v>
      </c>
      <c r="O31" s="25"/>
      <c r="Q31" s="7">
        <v>90</v>
      </c>
    </row>
    <row r="32" spans="1:17">
      <c r="A32" s="67" t="s">
        <v>24</v>
      </c>
      <c r="B32" s="44">
        <v>33201</v>
      </c>
      <c r="C32" s="19">
        <f t="shared" si="4"/>
        <v>51.793559999999999</v>
      </c>
      <c r="D32" s="20">
        <f t="shared" si="5"/>
        <v>46.614204000000001</v>
      </c>
      <c r="E32" s="43">
        <f t="shared" si="6"/>
        <v>7.7229678747705313</v>
      </c>
      <c r="F32" s="27">
        <v>3</v>
      </c>
      <c r="G32" s="28">
        <v>1</v>
      </c>
      <c r="H32" s="28">
        <v>0</v>
      </c>
      <c r="I32" s="28">
        <v>0</v>
      </c>
      <c r="J32" s="29">
        <f t="shared" si="1"/>
        <v>4</v>
      </c>
      <c r="K32" s="28">
        <v>1</v>
      </c>
      <c r="L32" s="28">
        <v>0</v>
      </c>
      <c r="M32" s="28">
        <v>0</v>
      </c>
      <c r="N32" s="29">
        <f t="shared" si="3"/>
        <v>5</v>
      </c>
      <c r="O32" s="25"/>
      <c r="Q32" s="7">
        <v>90</v>
      </c>
    </row>
    <row r="33" spans="1:17">
      <c r="A33" s="67" t="s">
        <v>25</v>
      </c>
      <c r="B33" s="44">
        <v>58527</v>
      </c>
      <c r="C33" s="19">
        <f t="shared" si="4"/>
        <v>91.302120000000002</v>
      </c>
      <c r="D33" s="20">
        <f t="shared" si="5"/>
        <v>82.171908000000002</v>
      </c>
      <c r="E33" s="43">
        <f t="shared" si="6"/>
        <v>8.7621185575975673</v>
      </c>
      <c r="F33" s="27">
        <v>6</v>
      </c>
      <c r="G33" s="28">
        <v>2</v>
      </c>
      <c r="H33" s="28">
        <v>0</v>
      </c>
      <c r="I33" s="28">
        <v>0</v>
      </c>
      <c r="J33" s="29">
        <f t="shared" si="1"/>
        <v>8</v>
      </c>
      <c r="K33" s="28">
        <v>0</v>
      </c>
      <c r="L33" s="28">
        <v>0</v>
      </c>
      <c r="M33" s="28">
        <v>0</v>
      </c>
      <c r="N33" s="29">
        <f t="shared" si="3"/>
        <v>8</v>
      </c>
      <c r="O33" s="25"/>
      <c r="Q33" s="7">
        <v>90</v>
      </c>
    </row>
    <row r="34" spans="1:17">
      <c r="A34" s="67" t="s">
        <v>26</v>
      </c>
      <c r="B34" s="44">
        <v>94557</v>
      </c>
      <c r="C34" s="19">
        <f t="shared" si="4"/>
        <v>147.50891999999999</v>
      </c>
      <c r="D34" s="20">
        <f t="shared" si="5"/>
        <v>132.758028</v>
      </c>
      <c r="E34" s="43">
        <f t="shared" si="6"/>
        <v>15.592277402614027</v>
      </c>
      <c r="F34" s="27">
        <v>11</v>
      </c>
      <c r="G34" s="28">
        <v>8</v>
      </c>
      <c r="H34" s="28">
        <v>2</v>
      </c>
      <c r="I34" s="28">
        <v>2</v>
      </c>
      <c r="J34" s="29">
        <f t="shared" si="1"/>
        <v>23</v>
      </c>
      <c r="K34" s="28">
        <v>0</v>
      </c>
      <c r="L34" s="28">
        <v>0</v>
      </c>
      <c r="M34" s="28">
        <v>0</v>
      </c>
      <c r="N34" s="29">
        <f t="shared" si="3"/>
        <v>23</v>
      </c>
      <c r="O34" s="25"/>
      <c r="Q34" s="7">
        <v>90</v>
      </c>
    </row>
    <row r="35" spans="1:17" ht="22.5" thickBot="1">
      <c r="A35" s="68" t="s">
        <v>22</v>
      </c>
      <c r="B35" s="45">
        <v>29064</v>
      </c>
      <c r="C35" s="19">
        <f t="shared" si="4"/>
        <v>45.339840000000002</v>
      </c>
      <c r="D35" s="46">
        <f t="shared" si="5"/>
        <v>40.805856000000006</v>
      </c>
      <c r="E35" s="43">
        <f t="shared" si="6"/>
        <v>13.233394736284909</v>
      </c>
      <c r="F35" s="31">
        <v>6</v>
      </c>
      <c r="G35" s="32">
        <v>0</v>
      </c>
      <c r="H35" s="32">
        <v>0</v>
      </c>
      <c r="I35" s="32">
        <v>0</v>
      </c>
      <c r="J35" s="33">
        <f t="shared" si="1"/>
        <v>6</v>
      </c>
      <c r="K35" s="32">
        <v>0</v>
      </c>
      <c r="L35" s="32">
        <v>0</v>
      </c>
      <c r="M35" s="32">
        <v>0</v>
      </c>
      <c r="N35" s="33">
        <f t="shared" si="3"/>
        <v>6</v>
      </c>
      <c r="O35" s="25"/>
      <c r="Q35" s="7">
        <v>90</v>
      </c>
    </row>
    <row r="36" spans="1:17" ht="22.5" thickBot="1">
      <c r="A36" s="47" t="s">
        <v>27</v>
      </c>
      <c r="B36" s="48">
        <f>SUM(B10:B35)</f>
        <v>1869633</v>
      </c>
      <c r="C36" s="49">
        <f>+B36*156/100000</f>
        <v>2916.6274800000001</v>
      </c>
      <c r="D36" s="50">
        <f t="shared" si="5"/>
        <v>2624.9647319999999</v>
      </c>
      <c r="E36" s="51">
        <f>+J36/C36*100</f>
        <v>30.068975418142873</v>
      </c>
      <c r="F36" s="52">
        <f>SUM(F10:F35)</f>
        <v>413</v>
      </c>
      <c r="G36" s="52">
        <f t="shared" ref="G36:M36" si="7">SUM(G10:G35)</f>
        <v>213</v>
      </c>
      <c r="H36" s="52">
        <f t="shared" si="7"/>
        <v>189</v>
      </c>
      <c r="I36" s="52">
        <f t="shared" si="7"/>
        <v>62</v>
      </c>
      <c r="J36" s="55">
        <f t="shared" si="7"/>
        <v>877</v>
      </c>
      <c r="K36" s="52">
        <f t="shared" si="7"/>
        <v>11</v>
      </c>
      <c r="L36" s="52">
        <f t="shared" si="7"/>
        <v>2</v>
      </c>
      <c r="M36" s="52">
        <f t="shared" si="7"/>
        <v>1</v>
      </c>
      <c r="N36" s="53">
        <f t="shared" si="3"/>
        <v>891</v>
      </c>
      <c r="Q36" s="7">
        <v>90</v>
      </c>
    </row>
    <row r="37" spans="1:17" ht="24">
      <c r="A37" s="54" t="s">
        <v>2146</v>
      </c>
    </row>
  </sheetData>
  <mergeCells count="7">
    <mergeCell ref="N2:N3"/>
    <mergeCell ref="A2:A3"/>
    <mergeCell ref="B2:D2"/>
    <mergeCell ref="E2:E3"/>
    <mergeCell ref="F2:I2"/>
    <mergeCell ref="J2:J3"/>
    <mergeCell ref="K2:M2"/>
  </mergeCells>
  <pageMargins left="0" right="0" top="0.15748031496062992" bottom="0.15748031496062992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BD38"/>
  <sheetViews>
    <sheetView topLeftCell="Q1" workbookViewId="0">
      <selection activeCell="C36" sqref="C36"/>
    </sheetView>
  </sheetViews>
  <sheetFormatPr defaultColWidth="6.375" defaultRowHeight="21"/>
  <cols>
    <col min="1" max="1" width="4.375" style="116" customWidth="1"/>
    <col min="2" max="2" width="5.75" style="116" customWidth="1"/>
    <col min="3" max="3" width="9.375" style="96" customWidth="1"/>
    <col min="4" max="4" width="8.25" style="96" customWidth="1"/>
    <col min="5" max="5" width="3.5" style="116" customWidth="1"/>
    <col min="6" max="6" width="4.125" style="116" customWidth="1"/>
    <col min="7" max="7" width="4.375" style="116" customWidth="1"/>
    <col min="8" max="8" width="3.375" style="116" customWidth="1"/>
    <col min="9" max="9" width="3.875" style="116" customWidth="1"/>
    <col min="10" max="10" width="9.25" style="116" customWidth="1"/>
    <col min="11" max="11" width="17.75" style="116" customWidth="1"/>
    <col min="12" max="12" width="25.875" style="98" customWidth="1"/>
    <col min="13" max="13" width="15" style="98" customWidth="1"/>
    <col min="14" max="14" width="17.875" style="116" customWidth="1"/>
    <col min="15" max="15" width="0.125" style="116" customWidth="1"/>
    <col min="16" max="16" width="9.75" style="116" customWidth="1"/>
    <col min="17" max="17" width="12.25" style="116" customWidth="1"/>
    <col min="18" max="18" width="11.25" style="116" customWidth="1"/>
    <col min="19" max="19" width="8.75" style="116" customWidth="1"/>
    <col min="20" max="20" width="8" style="116" customWidth="1"/>
    <col min="21" max="21" width="5.125" style="116" customWidth="1"/>
    <col min="22" max="54" width="3.625" style="116" customWidth="1"/>
    <col min="55" max="55" width="11.875" style="116" customWidth="1"/>
    <col min="56" max="56" width="8.75" style="96" customWidth="1"/>
    <col min="57" max="256" width="6.375" style="96"/>
    <col min="257" max="257" width="4.375" style="96" customWidth="1"/>
    <col min="258" max="258" width="5.75" style="96" customWidth="1"/>
    <col min="259" max="259" width="9.375" style="96" customWidth="1"/>
    <col min="260" max="260" width="8.25" style="96" customWidth="1"/>
    <col min="261" max="261" width="3.5" style="96" customWidth="1"/>
    <col min="262" max="262" width="4.125" style="96" customWidth="1"/>
    <col min="263" max="263" width="4.375" style="96" customWidth="1"/>
    <col min="264" max="264" width="3.375" style="96" customWidth="1"/>
    <col min="265" max="265" width="3.875" style="96" customWidth="1"/>
    <col min="266" max="266" width="9.25" style="96" customWidth="1"/>
    <col min="267" max="267" width="17.75" style="96" customWidth="1"/>
    <col min="268" max="268" width="25.875" style="96" customWidth="1"/>
    <col min="269" max="269" width="15" style="96" customWidth="1"/>
    <col min="270" max="270" width="17.875" style="96" customWidth="1"/>
    <col min="271" max="271" width="0.125" style="96" customWidth="1"/>
    <col min="272" max="272" width="9.75" style="96" customWidth="1"/>
    <col min="273" max="273" width="12.25" style="96" customWidth="1"/>
    <col min="274" max="274" width="11.25" style="96" customWidth="1"/>
    <col min="275" max="275" width="8.75" style="96" customWidth="1"/>
    <col min="276" max="276" width="8" style="96" customWidth="1"/>
    <col min="277" max="277" width="5.125" style="96" customWidth="1"/>
    <col min="278" max="310" width="3.625" style="96" customWidth="1"/>
    <col min="311" max="311" width="11.875" style="96" customWidth="1"/>
    <col min="312" max="312" width="8.75" style="96" customWidth="1"/>
    <col min="313" max="512" width="6.375" style="96"/>
    <col min="513" max="513" width="4.375" style="96" customWidth="1"/>
    <col min="514" max="514" width="5.75" style="96" customWidth="1"/>
    <col min="515" max="515" width="9.375" style="96" customWidth="1"/>
    <col min="516" max="516" width="8.25" style="96" customWidth="1"/>
    <col min="517" max="517" width="3.5" style="96" customWidth="1"/>
    <col min="518" max="518" width="4.125" style="96" customWidth="1"/>
    <col min="519" max="519" width="4.375" style="96" customWidth="1"/>
    <col min="520" max="520" width="3.375" style="96" customWidth="1"/>
    <col min="521" max="521" width="3.875" style="96" customWidth="1"/>
    <col min="522" max="522" width="9.25" style="96" customWidth="1"/>
    <col min="523" max="523" width="17.75" style="96" customWidth="1"/>
    <col min="524" max="524" width="25.875" style="96" customWidth="1"/>
    <col min="525" max="525" width="15" style="96" customWidth="1"/>
    <col min="526" max="526" width="17.875" style="96" customWidth="1"/>
    <col min="527" max="527" width="0.125" style="96" customWidth="1"/>
    <col min="528" max="528" width="9.75" style="96" customWidth="1"/>
    <col min="529" max="529" width="12.25" style="96" customWidth="1"/>
    <col min="530" max="530" width="11.25" style="96" customWidth="1"/>
    <col min="531" max="531" width="8.75" style="96" customWidth="1"/>
    <col min="532" max="532" width="8" style="96" customWidth="1"/>
    <col min="533" max="533" width="5.125" style="96" customWidth="1"/>
    <col min="534" max="566" width="3.625" style="96" customWidth="1"/>
    <col min="567" max="567" width="11.875" style="96" customWidth="1"/>
    <col min="568" max="568" width="8.75" style="96" customWidth="1"/>
    <col min="569" max="768" width="6.375" style="96"/>
    <col min="769" max="769" width="4.375" style="96" customWidth="1"/>
    <col min="770" max="770" width="5.75" style="96" customWidth="1"/>
    <col min="771" max="771" width="9.375" style="96" customWidth="1"/>
    <col min="772" max="772" width="8.25" style="96" customWidth="1"/>
    <col min="773" max="773" width="3.5" style="96" customWidth="1"/>
    <col min="774" max="774" width="4.125" style="96" customWidth="1"/>
    <col min="775" max="775" width="4.375" style="96" customWidth="1"/>
    <col min="776" max="776" width="3.375" style="96" customWidth="1"/>
    <col min="777" max="777" width="3.875" style="96" customWidth="1"/>
    <col min="778" max="778" width="9.25" style="96" customWidth="1"/>
    <col min="779" max="779" width="17.75" style="96" customWidth="1"/>
    <col min="780" max="780" width="25.875" style="96" customWidth="1"/>
    <col min="781" max="781" width="15" style="96" customWidth="1"/>
    <col min="782" max="782" width="17.875" style="96" customWidth="1"/>
    <col min="783" max="783" width="0.125" style="96" customWidth="1"/>
    <col min="784" max="784" width="9.75" style="96" customWidth="1"/>
    <col min="785" max="785" width="12.25" style="96" customWidth="1"/>
    <col min="786" max="786" width="11.25" style="96" customWidth="1"/>
    <col min="787" max="787" width="8.75" style="96" customWidth="1"/>
    <col min="788" max="788" width="8" style="96" customWidth="1"/>
    <col min="789" max="789" width="5.125" style="96" customWidth="1"/>
    <col min="790" max="822" width="3.625" style="96" customWidth="1"/>
    <col min="823" max="823" width="11.875" style="96" customWidth="1"/>
    <col min="824" max="824" width="8.75" style="96" customWidth="1"/>
    <col min="825" max="1024" width="6.375" style="96"/>
    <col min="1025" max="1025" width="4.375" style="96" customWidth="1"/>
    <col min="1026" max="1026" width="5.75" style="96" customWidth="1"/>
    <col min="1027" max="1027" width="9.375" style="96" customWidth="1"/>
    <col min="1028" max="1028" width="8.25" style="96" customWidth="1"/>
    <col min="1029" max="1029" width="3.5" style="96" customWidth="1"/>
    <col min="1030" max="1030" width="4.125" style="96" customWidth="1"/>
    <col min="1031" max="1031" width="4.375" style="96" customWidth="1"/>
    <col min="1032" max="1032" width="3.375" style="96" customWidth="1"/>
    <col min="1033" max="1033" width="3.875" style="96" customWidth="1"/>
    <col min="1034" max="1034" width="9.25" style="96" customWidth="1"/>
    <col min="1035" max="1035" width="17.75" style="96" customWidth="1"/>
    <col min="1036" max="1036" width="25.875" style="96" customWidth="1"/>
    <col min="1037" max="1037" width="15" style="96" customWidth="1"/>
    <col min="1038" max="1038" width="17.875" style="96" customWidth="1"/>
    <col min="1039" max="1039" width="0.125" style="96" customWidth="1"/>
    <col min="1040" max="1040" width="9.75" style="96" customWidth="1"/>
    <col min="1041" max="1041" width="12.25" style="96" customWidth="1"/>
    <col min="1042" max="1042" width="11.25" style="96" customWidth="1"/>
    <col min="1043" max="1043" width="8.75" style="96" customWidth="1"/>
    <col min="1044" max="1044" width="8" style="96" customWidth="1"/>
    <col min="1045" max="1045" width="5.125" style="96" customWidth="1"/>
    <col min="1046" max="1078" width="3.625" style="96" customWidth="1"/>
    <col min="1079" max="1079" width="11.875" style="96" customWidth="1"/>
    <col min="1080" max="1080" width="8.75" style="96" customWidth="1"/>
    <col min="1081" max="1280" width="6.375" style="96"/>
    <col min="1281" max="1281" width="4.375" style="96" customWidth="1"/>
    <col min="1282" max="1282" width="5.75" style="96" customWidth="1"/>
    <col min="1283" max="1283" width="9.375" style="96" customWidth="1"/>
    <col min="1284" max="1284" width="8.25" style="96" customWidth="1"/>
    <col min="1285" max="1285" width="3.5" style="96" customWidth="1"/>
    <col min="1286" max="1286" width="4.125" style="96" customWidth="1"/>
    <col min="1287" max="1287" width="4.375" style="96" customWidth="1"/>
    <col min="1288" max="1288" width="3.375" style="96" customWidth="1"/>
    <col min="1289" max="1289" width="3.875" style="96" customWidth="1"/>
    <col min="1290" max="1290" width="9.25" style="96" customWidth="1"/>
    <col min="1291" max="1291" width="17.75" style="96" customWidth="1"/>
    <col min="1292" max="1292" width="25.875" style="96" customWidth="1"/>
    <col min="1293" max="1293" width="15" style="96" customWidth="1"/>
    <col min="1294" max="1294" width="17.875" style="96" customWidth="1"/>
    <col min="1295" max="1295" width="0.125" style="96" customWidth="1"/>
    <col min="1296" max="1296" width="9.75" style="96" customWidth="1"/>
    <col min="1297" max="1297" width="12.25" style="96" customWidth="1"/>
    <col min="1298" max="1298" width="11.25" style="96" customWidth="1"/>
    <col min="1299" max="1299" width="8.75" style="96" customWidth="1"/>
    <col min="1300" max="1300" width="8" style="96" customWidth="1"/>
    <col min="1301" max="1301" width="5.125" style="96" customWidth="1"/>
    <col min="1302" max="1334" width="3.625" style="96" customWidth="1"/>
    <col min="1335" max="1335" width="11.875" style="96" customWidth="1"/>
    <col min="1336" max="1336" width="8.75" style="96" customWidth="1"/>
    <col min="1337" max="1536" width="6.375" style="96"/>
    <col min="1537" max="1537" width="4.375" style="96" customWidth="1"/>
    <col min="1538" max="1538" width="5.75" style="96" customWidth="1"/>
    <col min="1539" max="1539" width="9.375" style="96" customWidth="1"/>
    <col min="1540" max="1540" width="8.25" style="96" customWidth="1"/>
    <col min="1541" max="1541" width="3.5" style="96" customWidth="1"/>
    <col min="1542" max="1542" width="4.125" style="96" customWidth="1"/>
    <col min="1543" max="1543" width="4.375" style="96" customWidth="1"/>
    <col min="1544" max="1544" width="3.375" style="96" customWidth="1"/>
    <col min="1545" max="1545" width="3.875" style="96" customWidth="1"/>
    <col min="1546" max="1546" width="9.25" style="96" customWidth="1"/>
    <col min="1547" max="1547" width="17.75" style="96" customWidth="1"/>
    <col min="1548" max="1548" width="25.875" style="96" customWidth="1"/>
    <col min="1549" max="1549" width="15" style="96" customWidth="1"/>
    <col min="1550" max="1550" width="17.875" style="96" customWidth="1"/>
    <col min="1551" max="1551" width="0.125" style="96" customWidth="1"/>
    <col min="1552" max="1552" width="9.75" style="96" customWidth="1"/>
    <col min="1553" max="1553" width="12.25" style="96" customWidth="1"/>
    <col min="1554" max="1554" width="11.25" style="96" customWidth="1"/>
    <col min="1555" max="1555" width="8.75" style="96" customWidth="1"/>
    <col min="1556" max="1556" width="8" style="96" customWidth="1"/>
    <col min="1557" max="1557" width="5.125" style="96" customWidth="1"/>
    <col min="1558" max="1590" width="3.625" style="96" customWidth="1"/>
    <col min="1591" max="1591" width="11.875" style="96" customWidth="1"/>
    <col min="1592" max="1592" width="8.75" style="96" customWidth="1"/>
    <col min="1593" max="1792" width="6.375" style="96"/>
    <col min="1793" max="1793" width="4.375" style="96" customWidth="1"/>
    <col min="1794" max="1794" width="5.75" style="96" customWidth="1"/>
    <col min="1795" max="1795" width="9.375" style="96" customWidth="1"/>
    <col min="1796" max="1796" width="8.25" style="96" customWidth="1"/>
    <col min="1797" max="1797" width="3.5" style="96" customWidth="1"/>
    <col min="1798" max="1798" width="4.125" style="96" customWidth="1"/>
    <col min="1799" max="1799" width="4.375" style="96" customWidth="1"/>
    <col min="1800" max="1800" width="3.375" style="96" customWidth="1"/>
    <col min="1801" max="1801" width="3.875" style="96" customWidth="1"/>
    <col min="1802" max="1802" width="9.25" style="96" customWidth="1"/>
    <col min="1803" max="1803" width="17.75" style="96" customWidth="1"/>
    <col min="1804" max="1804" width="25.875" style="96" customWidth="1"/>
    <col min="1805" max="1805" width="15" style="96" customWidth="1"/>
    <col min="1806" max="1806" width="17.875" style="96" customWidth="1"/>
    <col min="1807" max="1807" width="0.125" style="96" customWidth="1"/>
    <col min="1808" max="1808" width="9.75" style="96" customWidth="1"/>
    <col min="1809" max="1809" width="12.25" style="96" customWidth="1"/>
    <col min="1810" max="1810" width="11.25" style="96" customWidth="1"/>
    <col min="1811" max="1811" width="8.75" style="96" customWidth="1"/>
    <col min="1812" max="1812" width="8" style="96" customWidth="1"/>
    <col min="1813" max="1813" width="5.125" style="96" customWidth="1"/>
    <col min="1814" max="1846" width="3.625" style="96" customWidth="1"/>
    <col min="1847" max="1847" width="11.875" style="96" customWidth="1"/>
    <col min="1848" max="1848" width="8.75" style="96" customWidth="1"/>
    <col min="1849" max="2048" width="6.375" style="96"/>
    <col min="2049" max="2049" width="4.375" style="96" customWidth="1"/>
    <col min="2050" max="2050" width="5.75" style="96" customWidth="1"/>
    <col min="2051" max="2051" width="9.375" style="96" customWidth="1"/>
    <col min="2052" max="2052" width="8.25" style="96" customWidth="1"/>
    <col min="2053" max="2053" width="3.5" style="96" customWidth="1"/>
    <col min="2054" max="2054" width="4.125" style="96" customWidth="1"/>
    <col min="2055" max="2055" width="4.375" style="96" customWidth="1"/>
    <col min="2056" max="2056" width="3.375" style="96" customWidth="1"/>
    <col min="2057" max="2057" width="3.875" style="96" customWidth="1"/>
    <col min="2058" max="2058" width="9.25" style="96" customWidth="1"/>
    <col min="2059" max="2059" width="17.75" style="96" customWidth="1"/>
    <col min="2060" max="2060" width="25.875" style="96" customWidth="1"/>
    <col min="2061" max="2061" width="15" style="96" customWidth="1"/>
    <col min="2062" max="2062" width="17.875" style="96" customWidth="1"/>
    <col min="2063" max="2063" width="0.125" style="96" customWidth="1"/>
    <col min="2064" max="2064" width="9.75" style="96" customWidth="1"/>
    <col min="2065" max="2065" width="12.25" style="96" customWidth="1"/>
    <col min="2066" max="2066" width="11.25" style="96" customWidth="1"/>
    <col min="2067" max="2067" width="8.75" style="96" customWidth="1"/>
    <col min="2068" max="2068" width="8" style="96" customWidth="1"/>
    <col min="2069" max="2069" width="5.125" style="96" customWidth="1"/>
    <col min="2070" max="2102" width="3.625" style="96" customWidth="1"/>
    <col min="2103" max="2103" width="11.875" style="96" customWidth="1"/>
    <col min="2104" max="2104" width="8.75" style="96" customWidth="1"/>
    <col min="2105" max="2304" width="6.375" style="96"/>
    <col min="2305" max="2305" width="4.375" style="96" customWidth="1"/>
    <col min="2306" max="2306" width="5.75" style="96" customWidth="1"/>
    <col min="2307" max="2307" width="9.375" style="96" customWidth="1"/>
    <col min="2308" max="2308" width="8.25" style="96" customWidth="1"/>
    <col min="2309" max="2309" width="3.5" style="96" customWidth="1"/>
    <col min="2310" max="2310" width="4.125" style="96" customWidth="1"/>
    <col min="2311" max="2311" width="4.375" style="96" customWidth="1"/>
    <col min="2312" max="2312" width="3.375" style="96" customWidth="1"/>
    <col min="2313" max="2313" width="3.875" style="96" customWidth="1"/>
    <col min="2314" max="2314" width="9.25" style="96" customWidth="1"/>
    <col min="2315" max="2315" width="17.75" style="96" customWidth="1"/>
    <col min="2316" max="2316" width="25.875" style="96" customWidth="1"/>
    <col min="2317" max="2317" width="15" style="96" customWidth="1"/>
    <col min="2318" max="2318" width="17.875" style="96" customWidth="1"/>
    <col min="2319" max="2319" width="0.125" style="96" customWidth="1"/>
    <col min="2320" max="2320" width="9.75" style="96" customWidth="1"/>
    <col min="2321" max="2321" width="12.25" style="96" customWidth="1"/>
    <col min="2322" max="2322" width="11.25" style="96" customWidth="1"/>
    <col min="2323" max="2323" width="8.75" style="96" customWidth="1"/>
    <col min="2324" max="2324" width="8" style="96" customWidth="1"/>
    <col min="2325" max="2325" width="5.125" style="96" customWidth="1"/>
    <col min="2326" max="2358" width="3.625" style="96" customWidth="1"/>
    <col min="2359" max="2359" width="11.875" style="96" customWidth="1"/>
    <col min="2360" max="2360" width="8.75" style="96" customWidth="1"/>
    <col min="2361" max="2560" width="6.375" style="96"/>
    <col min="2561" max="2561" width="4.375" style="96" customWidth="1"/>
    <col min="2562" max="2562" width="5.75" style="96" customWidth="1"/>
    <col min="2563" max="2563" width="9.375" style="96" customWidth="1"/>
    <col min="2564" max="2564" width="8.25" style="96" customWidth="1"/>
    <col min="2565" max="2565" width="3.5" style="96" customWidth="1"/>
    <col min="2566" max="2566" width="4.125" style="96" customWidth="1"/>
    <col min="2567" max="2567" width="4.375" style="96" customWidth="1"/>
    <col min="2568" max="2568" width="3.375" style="96" customWidth="1"/>
    <col min="2569" max="2569" width="3.875" style="96" customWidth="1"/>
    <col min="2570" max="2570" width="9.25" style="96" customWidth="1"/>
    <col min="2571" max="2571" width="17.75" style="96" customWidth="1"/>
    <col min="2572" max="2572" width="25.875" style="96" customWidth="1"/>
    <col min="2573" max="2573" width="15" style="96" customWidth="1"/>
    <col min="2574" max="2574" width="17.875" style="96" customWidth="1"/>
    <col min="2575" max="2575" width="0.125" style="96" customWidth="1"/>
    <col min="2576" max="2576" width="9.75" style="96" customWidth="1"/>
    <col min="2577" max="2577" width="12.25" style="96" customWidth="1"/>
    <col min="2578" max="2578" width="11.25" style="96" customWidth="1"/>
    <col min="2579" max="2579" width="8.75" style="96" customWidth="1"/>
    <col min="2580" max="2580" width="8" style="96" customWidth="1"/>
    <col min="2581" max="2581" width="5.125" style="96" customWidth="1"/>
    <col min="2582" max="2614" width="3.625" style="96" customWidth="1"/>
    <col min="2615" max="2615" width="11.875" style="96" customWidth="1"/>
    <col min="2616" max="2616" width="8.75" style="96" customWidth="1"/>
    <col min="2617" max="2816" width="6.375" style="96"/>
    <col min="2817" max="2817" width="4.375" style="96" customWidth="1"/>
    <col min="2818" max="2818" width="5.75" style="96" customWidth="1"/>
    <col min="2819" max="2819" width="9.375" style="96" customWidth="1"/>
    <col min="2820" max="2820" width="8.25" style="96" customWidth="1"/>
    <col min="2821" max="2821" width="3.5" style="96" customWidth="1"/>
    <col min="2822" max="2822" width="4.125" style="96" customWidth="1"/>
    <col min="2823" max="2823" width="4.375" style="96" customWidth="1"/>
    <col min="2824" max="2824" width="3.375" style="96" customWidth="1"/>
    <col min="2825" max="2825" width="3.875" style="96" customWidth="1"/>
    <col min="2826" max="2826" width="9.25" style="96" customWidth="1"/>
    <col min="2827" max="2827" width="17.75" style="96" customWidth="1"/>
    <col min="2828" max="2828" width="25.875" style="96" customWidth="1"/>
    <col min="2829" max="2829" width="15" style="96" customWidth="1"/>
    <col min="2830" max="2830" width="17.875" style="96" customWidth="1"/>
    <col min="2831" max="2831" width="0.125" style="96" customWidth="1"/>
    <col min="2832" max="2832" width="9.75" style="96" customWidth="1"/>
    <col min="2833" max="2833" width="12.25" style="96" customWidth="1"/>
    <col min="2834" max="2834" width="11.25" style="96" customWidth="1"/>
    <col min="2835" max="2835" width="8.75" style="96" customWidth="1"/>
    <col min="2836" max="2836" width="8" style="96" customWidth="1"/>
    <col min="2837" max="2837" width="5.125" style="96" customWidth="1"/>
    <col min="2838" max="2870" width="3.625" style="96" customWidth="1"/>
    <col min="2871" max="2871" width="11.875" style="96" customWidth="1"/>
    <col min="2872" max="2872" width="8.75" style="96" customWidth="1"/>
    <col min="2873" max="3072" width="6.375" style="96"/>
    <col min="3073" max="3073" width="4.375" style="96" customWidth="1"/>
    <col min="3074" max="3074" width="5.75" style="96" customWidth="1"/>
    <col min="3075" max="3075" width="9.375" style="96" customWidth="1"/>
    <col min="3076" max="3076" width="8.25" style="96" customWidth="1"/>
    <col min="3077" max="3077" width="3.5" style="96" customWidth="1"/>
    <col min="3078" max="3078" width="4.125" style="96" customWidth="1"/>
    <col min="3079" max="3079" width="4.375" style="96" customWidth="1"/>
    <col min="3080" max="3080" width="3.375" style="96" customWidth="1"/>
    <col min="3081" max="3081" width="3.875" style="96" customWidth="1"/>
    <col min="3082" max="3082" width="9.25" style="96" customWidth="1"/>
    <col min="3083" max="3083" width="17.75" style="96" customWidth="1"/>
    <col min="3084" max="3084" width="25.875" style="96" customWidth="1"/>
    <col min="3085" max="3085" width="15" style="96" customWidth="1"/>
    <col min="3086" max="3086" width="17.875" style="96" customWidth="1"/>
    <col min="3087" max="3087" width="0.125" style="96" customWidth="1"/>
    <col min="3088" max="3088" width="9.75" style="96" customWidth="1"/>
    <col min="3089" max="3089" width="12.25" style="96" customWidth="1"/>
    <col min="3090" max="3090" width="11.25" style="96" customWidth="1"/>
    <col min="3091" max="3091" width="8.75" style="96" customWidth="1"/>
    <col min="3092" max="3092" width="8" style="96" customWidth="1"/>
    <col min="3093" max="3093" width="5.125" style="96" customWidth="1"/>
    <col min="3094" max="3126" width="3.625" style="96" customWidth="1"/>
    <col min="3127" max="3127" width="11.875" style="96" customWidth="1"/>
    <col min="3128" max="3128" width="8.75" style="96" customWidth="1"/>
    <col min="3129" max="3328" width="6.375" style="96"/>
    <col min="3329" max="3329" width="4.375" style="96" customWidth="1"/>
    <col min="3330" max="3330" width="5.75" style="96" customWidth="1"/>
    <col min="3331" max="3331" width="9.375" style="96" customWidth="1"/>
    <col min="3332" max="3332" width="8.25" style="96" customWidth="1"/>
    <col min="3333" max="3333" width="3.5" style="96" customWidth="1"/>
    <col min="3334" max="3334" width="4.125" style="96" customWidth="1"/>
    <col min="3335" max="3335" width="4.375" style="96" customWidth="1"/>
    <col min="3336" max="3336" width="3.375" style="96" customWidth="1"/>
    <col min="3337" max="3337" width="3.875" style="96" customWidth="1"/>
    <col min="3338" max="3338" width="9.25" style="96" customWidth="1"/>
    <col min="3339" max="3339" width="17.75" style="96" customWidth="1"/>
    <col min="3340" max="3340" width="25.875" style="96" customWidth="1"/>
    <col min="3341" max="3341" width="15" style="96" customWidth="1"/>
    <col min="3342" max="3342" width="17.875" style="96" customWidth="1"/>
    <col min="3343" max="3343" width="0.125" style="96" customWidth="1"/>
    <col min="3344" max="3344" width="9.75" style="96" customWidth="1"/>
    <col min="3345" max="3345" width="12.25" style="96" customWidth="1"/>
    <col min="3346" max="3346" width="11.25" style="96" customWidth="1"/>
    <col min="3347" max="3347" width="8.75" style="96" customWidth="1"/>
    <col min="3348" max="3348" width="8" style="96" customWidth="1"/>
    <col min="3349" max="3349" width="5.125" style="96" customWidth="1"/>
    <col min="3350" max="3382" width="3.625" style="96" customWidth="1"/>
    <col min="3383" max="3383" width="11.875" style="96" customWidth="1"/>
    <col min="3384" max="3384" width="8.75" style="96" customWidth="1"/>
    <col min="3385" max="3584" width="6.375" style="96"/>
    <col min="3585" max="3585" width="4.375" style="96" customWidth="1"/>
    <col min="3586" max="3586" width="5.75" style="96" customWidth="1"/>
    <col min="3587" max="3587" width="9.375" style="96" customWidth="1"/>
    <col min="3588" max="3588" width="8.25" style="96" customWidth="1"/>
    <col min="3589" max="3589" width="3.5" style="96" customWidth="1"/>
    <col min="3590" max="3590" width="4.125" style="96" customWidth="1"/>
    <col min="3591" max="3591" width="4.375" style="96" customWidth="1"/>
    <col min="3592" max="3592" width="3.375" style="96" customWidth="1"/>
    <col min="3593" max="3593" width="3.875" style="96" customWidth="1"/>
    <col min="3594" max="3594" width="9.25" style="96" customWidth="1"/>
    <col min="3595" max="3595" width="17.75" style="96" customWidth="1"/>
    <col min="3596" max="3596" width="25.875" style="96" customWidth="1"/>
    <col min="3597" max="3597" width="15" style="96" customWidth="1"/>
    <col min="3598" max="3598" width="17.875" style="96" customWidth="1"/>
    <col min="3599" max="3599" width="0.125" style="96" customWidth="1"/>
    <col min="3600" max="3600" width="9.75" style="96" customWidth="1"/>
    <col min="3601" max="3601" width="12.25" style="96" customWidth="1"/>
    <col min="3602" max="3602" width="11.25" style="96" customWidth="1"/>
    <col min="3603" max="3603" width="8.75" style="96" customWidth="1"/>
    <col min="3604" max="3604" width="8" style="96" customWidth="1"/>
    <col min="3605" max="3605" width="5.125" style="96" customWidth="1"/>
    <col min="3606" max="3638" width="3.625" style="96" customWidth="1"/>
    <col min="3639" max="3639" width="11.875" style="96" customWidth="1"/>
    <col min="3640" max="3640" width="8.75" style="96" customWidth="1"/>
    <col min="3641" max="3840" width="6.375" style="96"/>
    <col min="3841" max="3841" width="4.375" style="96" customWidth="1"/>
    <col min="3842" max="3842" width="5.75" style="96" customWidth="1"/>
    <col min="3843" max="3843" width="9.375" style="96" customWidth="1"/>
    <col min="3844" max="3844" width="8.25" style="96" customWidth="1"/>
    <col min="3845" max="3845" width="3.5" style="96" customWidth="1"/>
    <col min="3846" max="3846" width="4.125" style="96" customWidth="1"/>
    <col min="3847" max="3847" width="4.375" style="96" customWidth="1"/>
    <col min="3848" max="3848" width="3.375" style="96" customWidth="1"/>
    <col min="3849" max="3849" width="3.875" style="96" customWidth="1"/>
    <col min="3850" max="3850" width="9.25" style="96" customWidth="1"/>
    <col min="3851" max="3851" width="17.75" style="96" customWidth="1"/>
    <col min="3852" max="3852" width="25.875" style="96" customWidth="1"/>
    <col min="3853" max="3853" width="15" style="96" customWidth="1"/>
    <col min="3854" max="3854" width="17.875" style="96" customWidth="1"/>
    <col min="3855" max="3855" width="0.125" style="96" customWidth="1"/>
    <col min="3856" max="3856" width="9.75" style="96" customWidth="1"/>
    <col min="3857" max="3857" width="12.25" style="96" customWidth="1"/>
    <col min="3858" max="3858" width="11.25" style="96" customWidth="1"/>
    <col min="3859" max="3859" width="8.75" style="96" customWidth="1"/>
    <col min="3860" max="3860" width="8" style="96" customWidth="1"/>
    <col min="3861" max="3861" width="5.125" style="96" customWidth="1"/>
    <col min="3862" max="3894" width="3.625" style="96" customWidth="1"/>
    <col min="3895" max="3895" width="11.875" style="96" customWidth="1"/>
    <col min="3896" max="3896" width="8.75" style="96" customWidth="1"/>
    <col min="3897" max="4096" width="6.375" style="96"/>
    <col min="4097" max="4097" width="4.375" style="96" customWidth="1"/>
    <col min="4098" max="4098" width="5.75" style="96" customWidth="1"/>
    <col min="4099" max="4099" width="9.375" style="96" customWidth="1"/>
    <col min="4100" max="4100" width="8.25" style="96" customWidth="1"/>
    <col min="4101" max="4101" width="3.5" style="96" customWidth="1"/>
    <col min="4102" max="4102" width="4.125" style="96" customWidth="1"/>
    <col min="4103" max="4103" width="4.375" style="96" customWidth="1"/>
    <col min="4104" max="4104" width="3.375" style="96" customWidth="1"/>
    <col min="4105" max="4105" width="3.875" style="96" customWidth="1"/>
    <col min="4106" max="4106" width="9.25" style="96" customWidth="1"/>
    <col min="4107" max="4107" width="17.75" style="96" customWidth="1"/>
    <col min="4108" max="4108" width="25.875" style="96" customWidth="1"/>
    <col min="4109" max="4109" width="15" style="96" customWidth="1"/>
    <col min="4110" max="4110" width="17.875" style="96" customWidth="1"/>
    <col min="4111" max="4111" width="0.125" style="96" customWidth="1"/>
    <col min="4112" max="4112" width="9.75" style="96" customWidth="1"/>
    <col min="4113" max="4113" width="12.25" style="96" customWidth="1"/>
    <col min="4114" max="4114" width="11.25" style="96" customWidth="1"/>
    <col min="4115" max="4115" width="8.75" style="96" customWidth="1"/>
    <col min="4116" max="4116" width="8" style="96" customWidth="1"/>
    <col min="4117" max="4117" width="5.125" style="96" customWidth="1"/>
    <col min="4118" max="4150" width="3.625" style="96" customWidth="1"/>
    <col min="4151" max="4151" width="11.875" style="96" customWidth="1"/>
    <col min="4152" max="4152" width="8.75" style="96" customWidth="1"/>
    <col min="4153" max="4352" width="6.375" style="96"/>
    <col min="4353" max="4353" width="4.375" style="96" customWidth="1"/>
    <col min="4354" max="4354" width="5.75" style="96" customWidth="1"/>
    <col min="4355" max="4355" width="9.375" style="96" customWidth="1"/>
    <col min="4356" max="4356" width="8.25" style="96" customWidth="1"/>
    <col min="4357" max="4357" width="3.5" style="96" customWidth="1"/>
    <col min="4358" max="4358" width="4.125" style="96" customWidth="1"/>
    <col min="4359" max="4359" width="4.375" style="96" customWidth="1"/>
    <col min="4360" max="4360" width="3.375" style="96" customWidth="1"/>
    <col min="4361" max="4361" width="3.875" style="96" customWidth="1"/>
    <col min="4362" max="4362" width="9.25" style="96" customWidth="1"/>
    <col min="4363" max="4363" width="17.75" style="96" customWidth="1"/>
    <col min="4364" max="4364" width="25.875" style="96" customWidth="1"/>
    <col min="4365" max="4365" width="15" style="96" customWidth="1"/>
    <col min="4366" max="4366" width="17.875" style="96" customWidth="1"/>
    <col min="4367" max="4367" width="0.125" style="96" customWidth="1"/>
    <col min="4368" max="4368" width="9.75" style="96" customWidth="1"/>
    <col min="4369" max="4369" width="12.25" style="96" customWidth="1"/>
    <col min="4370" max="4370" width="11.25" style="96" customWidth="1"/>
    <col min="4371" max="4371" width="8.75" style="96" customWidth="1"/>
    <col min="4372" max="4372" width="8" style="96" customWidth="1"/>
    <col min="4373" max="4373" width="5.125" style="96" customWidth="1"/>
    <col min="4374" max="4406" width="3.625" style="96" customWidth="1"/>
    <col min="4407" max="4407" width="11.875" style="96" customWidth="1"/>
    <col min="4408" max="4408" width="8.75" style="96" customWidth="1"/>
    <col min="4409" max="4608" width="6.375" style="96"/>
    <col min="4609" max="4609" width="4.375" style="96" customWidth="1"/>
    <col min="4610" max="4610" width="5.75" style="96" customWidth="1"/>
    <col min="4611" max="4611" width="9.375" style="96" customWidth="1"/>
    <col min="4612" max="4612" width="8.25" style="96" customWidth="1"/>
    <col min="4613" max="4613" width="3.5" style="96" customWidth="1"/>
    <col min="4614" max="4614" width="4.125" style="96" customWidth="1"/>
    <col min="4615" max="4615" width="4.375" style="96" customWidth="1"/>
    <col min="4616" max="4616" width="3.375" style="96" customWidth="1"/>
    <col min="4617" max="4617" width="3.875" style="96" customWidth="1"/>
    <col min="4618" max="4618" width="9.25" style="96" customWidth="1"/>
    <col min="4619" max="4619" width="17.75" style="96" customWidth="1"/>
    <col min="4620" max="4620" width="25.875" style="96" customWidth="1"/>
    <col min="4621" max="4621" width="15" style="96" customWidth="1"/>
    <col min="4622" max="4622" width="17.875" style="96" customWidth="1"/>
    <col min="4623" max="4623" width="0.125" style="96" customWidth="1"/>
    <col min="4624" max="4624" width="9.75" style="96" customWidth="1"/>
    <col min="4625" max="4625" width="12.25" style="96" customWidth="1"/>
    <col min="4626" max="4626" width="11.25" style="96" customWidth="1"/>
    <col min="4627" max="4627" width="8.75" style="96" customWidth="1"/>
    <col min="4628" max="4628" width="8" style="96" customWidth="1"/>
    <col min="4629" max="4629" width="5.125" style="96" customWidth="1"/>
    <col min="4630" max="4662" width="3.625" style="96" customWidth="1"/>
    <col min="4663" max="4663" width="11.875" style="96" customWidth="1"/>
    <col min="4664" max="4664" width="8.75" style="96" customWidth="1"/>
    <col min="4665" max="4864" width="6.375" style="96"/>
    <col min="4865" max="4865" width="4.375" style="96" customWidth="1"/>
    <col min="4866" max="4866" width="5.75" style="96" customWidth="1"/>
    <col min="4867" max="4867" width="9.375" style="96" customWidth="1"/>
    <col min="4868" max="4868" width="8.25" style="96" customWidth="1"/>
    <col min="4869" max="4869" width="3.5" style="96" customWidth="1"/>
    <col min="4870" max="4870" width="4.125" style="96" customWidth="1"/>
    <col min="4871" max="4871" width="4.375" style="96" customWidth="1"/>
    <col min="4872" max="4872" width="3.375" style="96" customWidth="1"/>
    <col min="4873" max="4873" width="3.875" style="96" customWidth="1"/>
    <col min="4874" max="4874" width="9.25" style="96" customWidth="1"/>
    <col min="4875" max="4875" width="17.75" style="96" customWidth="1"/>
    <col min="4876" max="4876" width="25.875" style="96" customWidth="1"/>
    <col min="4877" max="4877" width="15" style="96" customWidth="1"/>
    <col min="4878" max="4878" width="17.875" style="96" customWidth="1"/>
    <col min="4879" max="4879" width="0.125" style="96" customWidth="1"/>
    <col min="4880" max="4880" width="9.75" style="96" customWidth="1"/>
    <col min="4881" max="4881" width="12.25" style="96" customWidth="1"/>
    <col min="4882" max="4882" width="11.25" style="96" customWidth="1"/>
    <col min="4883" max="4883" width="8.75" style="96" customWidth="1"/>
    <col min="4884" max="4884" width="8" style="96" customWidth="1"/>
    <col min="4885" max="4885" width="5.125" style="96" customWidth="1"/>
    <col min="4886" max="4918" width="3.625" style="96" customWidth="1"/>
    <col min="4919" max="4919" width="11.875" style="96" customWidth="1"/>
    <col min="4920" max="4920" width="8.75" style="96" customWidth="1"/>
    <col min="4921" max="5120" width="6.375" style="96"/>
    <col min="5121" max="5121" width="4.375" style="96" customWidth="1"/>
    <col min="5122" max="5122" width="5.75" style="96" customWidth="1"/>
    <col min="5123" max="5123" width="9.375" style="96" customWidth="1"/>
    <col min="5124" max="5124" width="8.25" style="96" customWidth="1"/>
    <col min="5125" max="5125" width="3.5" style="96" customWidth="1"/>
    <col min="5126" max="5126" width="4.125" style="96" customWidth="1"/>
    <col min="5127" max="5127" width="4.375" style="96" customWidth="1"/>
    <col min="5128" max="5128" width="3.375" style="96" customWidth="1"/>
    <col min="5129" max="5129" width="3.875" style="96" customWidth="1"/>
    <col min="5130" max="5130" width="9.25" style="96" customWidth="1"/>
    <col min="5131" max="5131" width="17.75" style="96" customWidth="1"/>
    <col min="5132" max="5132" width="25.875" style="96" customWidth="1"/>
    <col min="5133" max="5133" width="15" style="96" customWidth="1"/>
    <col min="5134" max="5134" width="17.875" style="96" customWidth="1"/>
    <col min="5135" max="5135" width="0.125" style="96" customWidth="1"/>
    <col min="5136" max="5136" width="9.75" style="96" customWidth="1"/>
    <col min="5137" max="5137" width="12.25" style="96" customWidth="1"/>
    <col min="5138" max="5138" width="11.25" style="96" customWidth="1"/>
    <col min="5139" max="5139" width="8.75" style="96" customWidth="1"/>
    <col min="5140" max="5140" width="8" style="96" customWidth="1"/>
    <col min="5141" max="5141" width="5.125" style="96" customWidth="1"/>
    <col min="5142" max="5174" width="3.625" style="96" customWidth="1"/>
    <col min="5175" max="5175" width="11.875" style="96" customWidth="1"/>
    <col min="5176" max="5176" width="8.75" style="96" customWidth="1"/>
    <col min="5177" max="5376" width="6.375" style="96"/>
    <col min="5377" max="5377" width="4.375" style="96" customWidth="1"/>
    <col min="5378" max="5378" width="5.75" style="96" customWidth="1"/>
    <col min="5379" max="5379" width="9.375" style="96" customWidth="1"/>
    <col min="5380" max="5380" width="8.25" style="96" customWidth="1"/>
    <col min="5381" max="5381" width="3.5" style="96" customWidth="1"/>
    <col min="5382" max="5382" width="4.125" style="96" customWidth="1"/>
    <col min="5383" max="5383" width="4.375" style="96" customWidth="1"/>
    <col min="5384" max="5384" width="3.375" style="96" customWidth="1"/>
    <col min="5385" max="5385" width="3.875" style="96" customWidth="1"/>
    <col min="5386" max="5386" width="9.25" style="96" customWidth="1"/>
    <col min="5387" max="5387" width="17.75" style="96" customWidth="1"/>
    <col min="5388" max="5388" width="25.875" style="96" customWidth="1"/>
    <col min="5389" max="5389" width="15" style="96" customWidth="1"/>
    <col min="5390" max="5390" width="17.875" style="96" customWidth="1"/>
    <col min="5391" max="5391" width="0.125" style="96" customWidth="1"/>
    <col min="5392" max="5392" width="9.75" style="96" customWidth="1"/>
    <col min="5393" max="5393" width="12.25" style="96" customWidth="1"/>
    <col min="5394" max="5394" width="11.25" style="96" customWidth="1"/>
    <col min="5395" max="5395" width="8.75" style="96" customWidth="1"/>
    <col min="5396" max="5396" width="8" style="96" customWidth="1"/>
    <col min="5397" max="5397" width="5.125" style="96" customWidth="1"/>
    <col min="5398" max="5430" width="3.625" style="96" customWidth="1"/>
    <col min="5431" max="5431" width="11.875" style="96" customWidth="1"/>
    <col min="5432" max="5432" width="8.75" style="96" customWidth="1"/>
    <col min="5433" max="5632" width="6.375" style="96"/>
    <col min="5633" max="5633" width="4.375" style="96" customWidth="1"/>
    <col min="5634" max="5634" width="5.75" style="96" customWidth="1"/>
    <col min="5635" max="5635" width="9.375" style="96" customWidth="1"/>
    <col min="5636" max="5636" width="8.25" style="96" customWidth="1"/>
    <col min="5637" max="5637" width="3.5" style="96" customWidth="1"/>
    <col min="5638" max="5638" width="4.125" style="96" customWidth="1"/>
    <col min="5639" max="5639" width="4.375" style="96" customWidth="1"/>
    <col min="5640" max="5640" width="3.375" style="96" customWidth="1"/>
    <col min="5641" max="5641" width="3.875" style="96" customWidth="1"/>
    <col min="5642" max="5642" width="9.25" style="96" customWidth="1"/>
    <col min="5643" max="5643" width="17.75" style="96" customWidth="1"/>
    <col min="5644" max="5644" width="25.875" style="96" customWidth="1"/>
    <col min="5645" max="5645" width="15" style="96" customWidth="1"/>
    <col min="5646" max="5646" width="17.875" style="96" customWidth="1"/>
    <col min="5647" max="5647" width="0.125" style="96" customWidth="1"/>
    <col min="5648" max="5648" width="9.75" style="96" customWidth="1"/>
    <col min="5649" max="5649" width="12.25" style="96" customWidth="1"/>
    <col min="5650" max="5650" width="11.25" style="96" customWidth="1"/>
    <col min="5651" max="5651" width="8.75" style="96" customWidth="1"/>
    <col min="5652" max="5652" width="8" style="96" customWidth="1"/>
    <col min="5653" max="5653" width="5.125" style="96" customWidth="1"/>
    <col min="5654" max="5686" width="3.625" style="96" customWidth="1"/>
    <col min="5687" max="5687" width="11.875" style="96" customWidth="1"/>
    <col min="5688" max="5688" width="8.75" style="96" customWidth="1"/>
    <col min="5689" max="5888" width="6.375" style="96"/>
    <col min="5889" max="5889" width="4.375" style="96" customWidth="1"/>
    <col min="5890" max="5890" width="5.75" style="96" customWidth="1"/>
    <col min="5891" max="5891" width="9.375" style="96" customWidth="1"/>
    <col min="5892" max="5892" width="8.25" style="96" customWidth="1"/>
    <col min="5893" max="5893" width="3.5" style="96" customWidth="1"/>
    <col min="5894" max="5894" width="4.125" style="96" customWidth="1"/>
    <col min="5895" max="5895" width="4.375" style="96" customWidth="1"/>
    <col min="5896" max="5896" width="3.375" style="96" customWidth="1"/>
    <col min="5897" max="5897" width="3.875" style="96" customWidth="1"/>
    <col min="5898" max="5898" width="9.25" style="96" customWidth="1"/>
    <col min="5899" max="5899" width="17.75" style="96" customWidth="1"/>
    <col min="5900" max="5900" width="25.875" style="96" customWidth="1"/>
    <col min="5901" max="5901" width="15" style="96" customWidth="1"/>
    <col min="5902" max="5902" width="17.875" style="96" customWidth="1"/>
    <col min="5903" max="5903" width="0.125" style="96" customWidth="1"/>
    <col min="5904" max="5904" width="9.75" style="96" customWidth="1"/>
    <col min="5905" max="5905" width="12.25" style="96" customWidth="1"/>
    <col min="5906" max="5906" width="11.25" style="96" customWidth="1"/>
    <col min="5907" max="5907" width="8.75" style="96" customWidth="1"/>
    <col min="5908" max="5908" width="8" style="96" customWidth="1"/>
    <col min="5909" max="5909" width="5.125" style="96" customWidth="1"/>
    <col min="5910" max="5942" width="3.625" style="96" customWidth="1"/>
    <col min="5943" max="5943" width="11.875" style="96" customWidth="1"/>
    <col min="5944" max="5944" width="8.75" style="96" customWidth="1"/>
    <col min="5945" max="6144" width="6.375" style="96"/>
    <col min="6145" max="6145" width="4.375" style="96" customWidth="1"/>
    <col min="6146" max="6146" width="5.75" style="96" customWidth="1"/>
    <col min="6147" max="6147" width="9.375" style="96" customWidth="1"/>
    <col min="6148" max="6148" width="8.25" style="96" customWidth="1"/>
    <col min="6149" max="6149" width="3.5" style="96" customWidth="1"/>
    <col min="6150" max="6150" width="4.125" style="96" customWidth="1"/>
    <col min="6151" max="6151" width="4.375" style="96" customWidth="1"/>
    <col min="6152" max="6152" width="3.375" style="96" customWidth="1"/>
    <col min="6153" max="6153" width="3.875" style="96" customWidth="1"/>
    <col min="6154" max="6154" width="9.25" style="96" customWidth="1"/>
    <col min="6155" max="6155" width="17.75" style="96" customWidth="1"/>
    <col min="6156" max="6156" width="25.875" style="96" customWidth="1"/>
    <col min="6157" max="6157" width="15" style="96" customWidth="1"/>
    <col min="6158" max="6158" width="17.875" style="96" customWidth="1"/>
    <col min="6159" max="6159" width="0.125" style="96" customWidth="1"/>
    <col min="6160" max="6160" width="9.75" style="96" customWidth="1"/>
    <col min="6161" max="6161" width="12.25" style="96" customWidth="1"/>
    <col min="6162" max="6162" width="11.25" style="96" customWidth="1"/>
    <col min="6163" max="6163" width="8.75" style="96" customWidth="1"/>
    <col min="6164" max="6164" width="8" style="96" customWidth="1"/>
    <col min="6165" max="6165" width="5.125" style="96" customWidth="1"/>
    <col min="6166" max="6198" width="3.625" style="96" customWidth="1"/>
    <col min="6199" max="6199" width="11.875" style="96" customWidth="1"/>
    <col min="6200" max="6200" width="8.75" style="96" customWidth="1"/>
    <col min="6201" max="6400" width="6.375" style="96"/>
    <col min="6401" max="6401" width="4.375" style="96" customWidth="1"/>
    <col min="6402" max="6402" width="5.75" style="96" customWidth="1"/>
    <col min="6403" max="6403" width="9.375" style="96" customWidth="1"/>
    <col min="6404" max="6404" width="8.25" style="96" customWidth="1"/>
    <col min="6405" max="6405" width="3.5" style="96" customWidth="1"/>
    <col min="6406" max="6406" width="4.125" style="96" customWidth="1"/>
    <col min="6407" max="6407" width="4.375" style="96" customWidth="1"/>
    <col min="6408" max="6408" width="3.375" style="96" customWidth="1"/>
    <col min="6409" max="6409" width="3.875" style="96" customWidth="1"/>
    <col min="6410" max="6410" width="9.25" style="96" customWidth="1"/>
    <col min="6411" max="6411" width="17.75" style="96" customWidth="1"/>
    <col min="6412" max="6412" width="25.875" style="96" customWidth="1"/>
    <col min="6413" max="6413" width="15" style="96" customWidth="1"/>
    <col min="6414" max="6414" width="17.875" style="96" customWidth="1"/>
    <col min="6415" max="6415" width="0.125" style="96" customWidth="1"/>
    <col min="6416" max="6416" width="9.75" style="96" customWidth="1"/>
    <col min="6417" max="6417" width="12.25" style="96" customWidth="1"/>
    <col min="6418" max="6418" width="11.25" style="96" customWidth="1"/>
    <col min="6419" max="6419" width="8.75" style="96" customWidth="1"/>
    <col min="6420" max="6420" width="8" style="96" customWidth="1"/>
    <col min="6421" max="6421" width="5.125" style="96" customWidth="1"/>
    <col min="6422" max="6454" width="3.625" style="96" customWidth="1"/>
    <col min="6455" max="6455" width="11.875" style="96" customWidth="1"/>
    <col min="6456" max="6456" width="8.75" style="96" customWidth="1"/>
    <col min="6457" max="6656" width="6.375" style="96"/>
    <col min="6657" max="6657" width="4.375" style="96" customWidth="1"/>
    <col min="6658" max="6658" width="5.75" style="96" customWidth="1"/>
    <col min="6659" max="6659" width="9.375" style="96" customWidth="1"/>
    <col min="6660" max="6660" width="8.25" style="96" customWidth="1"/>
    <col min="6661" max="6661" width="3.5" style="96" customWidth="1"/>
    <col min="6662" max="6662" width="4.125" style="96" customWidth="1"/>
    <col min="6663" max="6663" width="4.375" style="96" customWidth="1"/>
    <col min="6664" max="6664" width="3.375" style="96" customWidth="1"/>
    <col min="6665" max="6665" width="3.875" style="96" customWidth="1"/>
    <col min="6666" max="6666" width="9.25" style="96" customWidth="1"/>
    <col min="6667" max="6667" width="17.75" style="96" customWidth="1"/>
    <col min="6668" max="6668" width="25.875" style="96" customWidth="1"/>
    <col min="6669" max="6669" width="15" style="96" customWidth="1"/>
    <col min="6670" max="6670" width="17.875" style="96" customWidth="1"/>
    <col min="6671" max="6671" width="0.125" style="96" customWidth="1"/>
    <col min="6672" max="6672" width="9.75" style="96" customWidth="1"/>
    <col min="6673" max="6673" width="12.25" style="96" customWidth="1"/>
    <col min="6674" max="6674" width="11.25" style="96" customWidth="1"/>
    <col min="6675" max="6675" width="8.75" style="96" customWidth="1"/>
    <col min="6676" max="6676" width="8" style="96" customWidth="1"/>
    <col min="6677" max="6677" width="5.125" style="96" customWidth="1"/>
    <col min="6678" max="6710" width="3.625" style="96" customWidth="1"/>
    <col min="6711" max="6711" width="11.875" style="96" customWidth="1"/>
    <col min="6712" max="6712" width="8.75" style="96" customWidth="1"/>
    <col min="6713" max="6912" width="6.375" style="96"/>
    <col min="6913" max="6913" width="4.375" style="96" customWidth="1"/>
    <col min="6914" max="6914" width="5.75" style="96" customWidth="1"/>
    <col min="6915" max="6915" width="9.375" style="96" customWidth="1"/>
    <col min="6916" max="6916" width="8.25" style="96" customWidth="1"/>
    <col min="6917" max="6917" width="3.5" style="96" customWidth="1"/>
    <col min="6918" max="6918" width="4.125" style="96" customWidth="1"/>
    <col min="6919" max="6919" width="4.375" style="96" customWidth="1"/>
    <col min="6920" max="6920" width="3.375" style="96" customWidth="1"/>
    <col min="6921" max="6921" width="3.875" style="96" customWidth="1"/>
    <col min="6922" max="6922" width="9.25" style="96" customWidth="1"/>
    <col min="6923" max="6923" width="17.75" style="96" customWidth="1"/>
    <col min="6924" max="6924" width="25.875" style="96" customWidth="1"/>
    <col min="6925" max="6925" width="15" style="96" customWidth="1"/>
    <col min="6926" max="6926" width="17.875" style="96" customWidth="1"/>
    <col min="6927" max="6927" width="0.125" style="96" customWidth="1"/>
    <col min="6928" max="6928" width="9.75" style="96" customWidth="1"/>
    <col min="6929" max="6929" width="12.25" style="96" customWidth="1"/>
    <col min="6930" max="6930" width="11.25" style="96" customWidth="1"/>
    <col min="6931" max="6931" width="8.75" style="96" customWidth="1"/>
    <col min="6932" max="6932" width="8" style="96" customWidth="1"/>
    <col min="6933" max="6933" width="5.125" style="96" customWidth="1"/>
    <col min="6934" max="6966" width="3.625" style="96" customWidth="1"/>
    <col min="6967" max="6967" width="11.875" style="96" customWidth="1"/>
    <col min="6968" max="6968" width="8.75" style="96" customWidth="1"/>
    <col min="6969" max="7168" width="6.375" style="96"/>
    <col min="7169" max="7169" width="4.375" style="96" customWidth="1"/>
    <col min="7170" max="7170" width="5.75" style="96" customWidth="1"/>
    <col min="7171" max="7171" width="9.375" style="96" customWidth="1"/>
    <col min="7172" max="7172" width="8.25" style="96" customWidth="1"/>
    <col min="7173" max="7173" width="3.5" style="96" customWidth="1"/>
    <col min="7174" max="7174" width="4.125" style="96" customWidth="1"/>
    <col min="7175" max="7175" width="4.375" style="96" customWidth="1"/>
    <col min="7176" max="7176" width="3.375" style="96" customWidth="1"/>
    <col min="7177" max="7177" width="3.875" style="96" customWidth="1"/>
    <col min="7178" max="7178" width="9.25" style="96" customWidth="1"/>
    <col min="7179" max="7179" width="17.75" style="96" customWidth="1"/>
    <col min="7180" max="7180" width="25.875" style="96" customWidth="1"/>
    <col min="7181" max="7181" width="15" style="96" customWidth="1"/>
    <col min="7182" max="7182" width="17.875" style="96" customWidth="1"/>
    <col min="7183" max="7183" width="0.125" style="96" customWidth="1"/>
    <col min="7184" max="7184" width="9.75" style="96" customWidth="1"/>
    <col min="7185" max="7185" width="12.25" style="96" customWidth="1"/>
    <col min="7186" max="7186" width="11.25" style="96" customWidth="1"/>
    <col min="7187" max="7187" width="8.75" style="96" customWidth="1"/>
    <col min="7188" max="7188" width="8" style="96" customWidth="1"/>
    <col min="7189" max="7189" width="5.125" style="96" customWidth="1"/>
    <col min="7190" max="7222" width="3.625" style="96" customWidth="1"/>
    <col min="7223" max="7223" width="11.875" style="96" customWidth="1"/>
    <col min="7224" max="7224" width="8.75" style="96" customWidth="1"/>
    <col min="7225" max="7424" width="6.375" style="96"/>
    <col min="7425" max="7425" width="4.375" style="96" customWidth="1"/>
    <col min="7426" max="7426" width="5.75" style="96" customWidth="1"/>
    <col min="7427" max="7427" width="9.375" style="96" customWidth="1"/>
    <col min="7428" max="7428" width="8.25" style="96" customWidth="1"/>
    <col min="7429" max="7429" width="3.5" style="96" customWidth="1"/>
    <col min="7430" max="7430" width="4.125" style="96" customWidth="1"/>
    <col min="7431" max="7431" width="4.375" style="96" customWidth="1"/>
    <col min="7432" max="7432" width="3.375" style="96" customWidth="1"/>
    <col min="7433" max="7433" width="3.875" style="96" customWidth="1"/>
    <col min="7434" max="7434" width="9.25" style="96" customWidth="1"/>
    <col min="7435" max="7435" width="17.75" style="96" customWidth="1"/>
    <col min="7436" max="7436" width="25.875" style="96" customWidth="1"/>
    <col min="7437" max="7437" width="15" style="96" customWidth="1"/>
    <col min="7438" max="7438" width="17.875" style="96" customWidth="1"/>
    <col min="7439" max="7439" width="0.125" style="96" customWidth="1"/>
    <col min="7440" max="7440" width="9.75" style="96" customWidth="1"/>
    <col min="7441" max="7441" width="12.25" style="96" customWidth="1"/>
    <col min="7442" max="7442" width="11.25" style="96" customWidth="1"/>
    <col min="7443" max="7443" width="8.75" style="96" customWidth="1"/>
    <col min="7444" max="7444" width="8" style="96" customWidth="1"/>
    <col min="7445" max="7445" width="5.125" style="96" customWidth="1"/>
    <col min="7446" max="7478" width="3.625" style="96" customWidth="1"/>
    <col min="7479" max="7479" width="11.875" style="96" customWidth="1"/>
    <col min="7480" max="7480" width="8.75" style="96" customWidth="1"/>
    <col min="7481" max="7680" width="6.375" style="96"/>
    <col min="7681" max="7681" width="4.375" style="96" customWidth="1"/>
    <col min="7682" max="7682" width="5.75" style="96" customWidth="1"/>
    <col min="7683" max="7683" width="9.375" style="96" customWidth="1"/>
    <col min="7684" max="7684" width="8.25" style="96" customWidth="1"/>
    <col min="7685" max="7685" width="3.5" style="96" customWidth="1"/>
    <col min="7686" max="7686" width="4.125" style="96" customWidth="1"/>
    <col min="7687" max="7687" width="4.375" style="96" customWidth="1"/>
    <col min="7688" max="7688" width="3.375" style="96" customWidth="1"/>
    <col min="7689" max="7689" width="3.875" style="96" customWidth="1"/>
    <col min="7690" max="7690" width="9.25" style="96" customWidth="1"/>
    <col min="7691" max="7691" width="17.75" style="96" customWidth="1"/>
    <col min="7692" max="7692" width="25.875" style="96" customWidth="1"/>
    <col min="7693" max="7693" width="15" style="96" customWidth="1"/>
    <col min="7694" max="7694" width="17.875" style="96" customWidth="1"/>
    <col min="7695" max="7695" width="0.125" style="96" customWidth="1"/>
    <col min="7696" max="7696" width="9.75" style="96" customWidth="1"/>
    <col min="7697" max="7697" width="12.25" style="96" customWidth="1"/>
    <col min="7698" max="7698" width="11.25" style="96" customWidth="1"/>
    <col min="7699" max="7699" width="8.75" style="96" customWidth="1"/>
    <col min="7700" max="7700" width="8" style="96" customWidth="1"/>
    <col min="7701" max="7701" width="5.125" style="96" customWidth="1"/>
    <col min="7702" max="7734" width="3.625" style="96" customWidth="1"/>
    <col min="7735" max="7735" width="11.875" style="96" customWidth="1"/>
    <col min="7736" max="7736" width="8.75" style="96" customWidth="1"/>
    <col min="7737" max="7936" width="6.375" style="96"/>
    <col min="7937" max="7937" width="4.375" style="96" customWidth="1"/>
    <col min="7938" max="7938" width="5.75" style="96" customWidth="1"/>
    <col min="7939" max="7939" width="9.375" style="96" customWidth="1"/>
    <col min="7940" max="7940" width="8.25" style="96" customWidth="1"/>
    <col min="7941" max="7941" width="3.5" style="96" customWidth="1"/>
    <col min="7942" max="7942" width="4.125" style="96" customWidth="1"/>
    <col min="7943" max="7943" width="4.375" style="96" customWidth="1"/>
    <col min="7944" max="7944" width="3.375" style="96" customWidth="1"/>
    <col min="7945" max="7945" width="3.875" style="96" customWidth="1"/>
    <col min="7946" max="7946" width="9.25" style="96" customWidth="1"/>
    <col min="7947" max="7947" width="17.75" style="96" customWidth="1"/>
    <col min="7948" max="7948" width="25.875" style="96" customWidth="1"/>
    <col min="7949" max="7949" width="15" style="96" customWidth="1"/>
    <col min="7950" max="7950" width="17.875" style="96" customWidth="1"/>
    <col min="7951" max="7951" width="0.125" style="96" customWidth="1"/>
    <col min="7952" max="7952" width="9.75" style="96" customWidth="1"/>
    <col min="7953" max="7953" width="12.25" style="96" customWidth="1"/>
    <col min="7954" max="7954" width="11.25" style="96" customWidth="1"/>
    <col min="7955" max="7955" width="8.75" style="96" customWidth="1"/>
    <col min="7956" max="7956" width="8" style="96" customWidth="1"/>
    <col min="7957" max="7957" width="5.125" style="96" customWidth="1"/>
    <col min="7958" max="7990" width="3.625" style="96" customWidth="1"/>
    <col min="7991" max="7991" width="11.875" style="96" customWidth="1"/>
    <col min="7992" max="7992" width="8.75" style="96" customWidth="1"/>
    <col min="7993" max="8192" width="6.375" style="96"/>
    <col min="8193" max="8193" width="4.375" style="96" customWidth="1"/>
    <col min="8194" max="8194" width="5.75" style="96" customWidth="1"/>
    <col min="8195" max="8195" width="9.375" style="96" customWidth="1"/>
    <col min="8196" max="8196" width="8.25" style="96" customWidth="1"/>
    <col min="8197" max="8197" width="3.5" style="96" customWidth="1"/>
    <col min="8198" max="8198" width="4.125" style="96" customWidth="1"/>
    <col min="8199" max="8199" width="4.375" style="96" customWidth="1"/>
    <col min="8200" max="8200" width="3.375" style="96" customWidth="1"/>
    <col min="8201" max="8201" width="3.875" style="96" customWidth="1"/>
    <col min="8202" max="8202" width="9.25" style="96" customWidth="1"/>
    <col min="8203" max="8203" width="17.75" style="96" customWidth="1"/>
    <col min="8204" max="8204" width="25.875" style="96" customWidth="1"/>
    <col min="8205" max="8205" width="15" style="96" customWidth="1"/>
    <col min="8206" max="8206" width="17.875" style="96" customWidth="1"/>
    <col min="8207" max="8207" width="0.125" style="96" customWidth="1"/>
    <col min="8208" max="8208" width="9.75" style="96" customWidth="1"/>
    <col min="8209" max="8209" width="12.25" style="96" customWidth="1"/>
    <col min="8210" max="8210" width="11.25" style="96" customWidth="1"/>
    <col min="8211" max="8211" width="8.75" style="96" customWidth="1"/>
    <col min="8212" max="8212" width="8" style="96" customWidth="1"/>
    <col min="8213" max="8213" width="5.125" style="96" customWidth="1"/>
    <col min="8214" max="8246" width="3.625" style="96" customWidth="1"/>
    <col min="8247" max="8247" width="11.875" style="96" customWidth="1"/>
    <col min="8248" max="8248" width="8.75" style="96" customWidth="1"/>
    <col min="8249" max="8448" width="6.375" style="96"/>
    <col min="8449" max="8449" width="4.375" style="96" customWidth="1"/>
    <col min="8450" max="8450" width="5.75" style="96" customWidth="1"/>
    <col min="8451" max="8451" width="9.375" style="96" customWidth="1"/>
    <col min="8452" max="8452" width="8.25" style="96" customWidth="1"/>
    <col min="8453" max="8453" width="3.5" style="96" customWidth="1"/>
    <col min="8454" max="8454" width="4.125" style="96" customWidth="1"/>
    <col min="8455" max="8455" width="4.375" style="96" customWidth="1"/>
    <col min="8456" max="8456" width="3.375" style="96" customWidth="1"/>
    <col min="8457" max="8457" width="3.875" style="96" customWidth="1"/>
    <col min="8458" max="8458" width="9.25" style="96" customWidth="1"/>
    <col min="8459" max="8459" width="17.75" style="96" customWidth="1"/>
    <col min="8460" max="8460" width="25.875" style="96" customWidth="1"/>
    <col min="8461" max="8461" width="15" style="96" customWidth="1"/>
    <col min="8462" max="8462" width="17.875" style="96" customWidth="1"/>
    <col min="8463" max="8463" width="0.125" style="96" customWidth="1"/>
    <col min="8464" max="8464" width="9.75" style="96" customWidth="1"/>
    <col min="8465" max="8465" width="12.25" style="96" customWidth="1"/>
    <col min="8466" max="8466" width="11.25" style="96" customWidth="1"/>
    <col min="8467" max="8467" width="8.75" style="96" customWidth="1"/>
    <col min="8468" max="8468" width="8" style="96" customWidth="1"/>
    <col min="8469" max="8469" width="5.125" style="96" customWidth="1"/>
    <col min="8470" max="8502" width="3.625" style="96" customWidth="1"/>
    <col min="8503" max="8503" width="11.875" style="96" customWidth="1"/>
    <col min="8504" max="8504" width="8.75" style="96" customWidth="1"/>
    <col min="8505" max="8704" width="6.375" style="96"/>
    <col min="8705" max="8705" width="4.375" style="96" customWidth="1"/>
    <col min="8706" max="8706" width="5.75" style="96" customWidth="1"/>
    <col min="8707" max="8707" width="9.375" style="96" customWidth="1"/>
    <col min="8708" max="8708" width="8.25" style="96" customWidth="1"/>
    <col min="8709" max="8709" width="3.5" style="96" customWidth="1"/>
    <col min="8710" max="8710" width="4.125" style="96" customWidth="1"/>
    <col min="8711" max="8711" width="4.375" style="96" customWidth="1"/>
    <col min="8712" max="8712" width="3.375" style="96" customWidth="1"/>
    <col min="8713" max="8713" width="3.875" style="96" customWidth="1"/>
    <col min="8714" max="8714" width="9.25" style="96" customWidth="1"/>
    <col min="8715" max="8715" width="17.75" style="96" customWidth="1"/>
    <col min="8716" max="8716" width="25.875" style="96" customWidth="1"/>
    <col min="8717" max="8717" width="15" style="96" customWidth="1"/>
    <col min="8718" max="8718" width="17.875" style="96" customWidth="1"/>
    <col min="8719" max="8719" width="0.125" style="96" customWidth="1"/>
    <col min="8720" max="8720" width="9.75" style="96" customWidth="1"/>
    <col min="8721" max="8721" width="12.25" style="96" customWidth="1"/>
    <col min="8722" max="8722" width="11.25" style="96" customWidth="1"/>
    <col min="8723" max="8723" width="8.75" style="96" customWidth="1"/>
    <col min="8724" max="8724" width="8" style="96" customWidth="1"/>
    <col min="8725" max="8725" width="5.125" style="96" customWidth="1"/>
    <col min="8726" max="8758" width="3.625" style="96" customWidth="1"/>
    <col min="8759" max="8759" width="11.875" style="96" customWidth="1"/>
    <col min="8760" max="8760" width="8.75" style="96" customWidth="1"/>
    <col min="8761" max="8960" width="6.375" style="96"/>
    <col min="8961" max="8961" width="4.375" style="96" customWidth="1"/>
    <col min="8962" max="8962" width="5.75" style="96" customWidth="1"/>
    <col min="8963" max="8963" width="9.375" style="96" customWidth="1"/>
    <col min="8964" max="8964" width="8.25" style="96" customWidth="1"/>
    <col min="8965" max="8965" width="3.5" style="96" customWidth="1"/>
    <col min="8966" max="8966" width="4.125" style="96" customWidth="1"/>
    <col min="8967" max="8967" width="4.375" style="96" customWidth="1"/>
    <col min="8968" max="8968" width="3.375" style="96" customWidth="1"/>
    <col min="8969" max="8969" width="3.875" style="96" customWidth="1"/>
    <col min="8970" max="8970" width="9.25" style="96" customWidth="1"/>
    <col min="8971" max="8971" width="17.75" style="96" customWidth="1"/>
    <col min="8972" max="8972" width="25.875" style="96" customWidth="1"/>
    <col min="8973" max="8973" width="15" style="96" customWidth="1"/>
    <col min="8974" max="8974" width="17.875" style="96" customWidth="1"/>
    <col min="8975" max="8975" width="0.125" style="96" customWidth="1"/>
    <col min="8976" max="8976" width="9.75" style="96" customWidth="1"/>
    <col min="8977" max="8977" width="12.25" style="96" customWidth="1"/>
    <col min="8978" max="8978" width="11.25" style="96" customWidth="1"/>
    <col min="8979" max="8979" width="8.75" style="96" customWidth="1"/>
    <col min="8980" max="8980" width="8" style="96" customWidth="1"/>
    <col min="8981" max="8981" width="5.125" style="96" customWidth="1"/>
    <col min="8982" max="9014" width="3.625" style="96" customWidth="1"/>
    <col min="9015" max="9015" width="11.875" style="96" customWidth="1"/>
    <col min="9016" max="9016" width="8.75" style="96" customWidth="1"/>
    <col min="9017" max="9216" width="6.375" style="96"/>
    <col min="9217" max="9217" width="4.375" style="96" customWidth="1"/>
    <col min="9218" max="9218" width="5.75" style="96" customWidth="1"/>
    <col min="9219" max="9219" width="9.375" style="96" customWidth="1"/>
    <col min="9220" max="9220" width="8.25" style="96" customWidth="1"/>
    <col min="9221" max="9221" width="3.5" style="96" customWidth="1"/>
    <col min="9222" max="9222" width="4.125" style="96" customWidth="1"/>
    <col min="9223" max="9223" width="4.375" style="96" customWidth="1"/>
    <col min="9224" max="9224" width="3.375" style="96" customWidth="1"/>
    <col min="9225" max="9225" width="3.875" style="96" customWidth="1"/>
    <col min="9226" max="9226" width="9.25" style="96" customWidth="1"/>
    <col min="9227" max="9227" width="17.75" style="96" customWidth="1"/>
    <col min="9228" max="9228" width="25.875" style="96" customWidth="1"/>
    <col min="9229" max="9229" width="15" style="96" customWidth="1"/>
    <col min="9230" max="9230" width="17.875" style="96" customWidth="1"/>
    <col min="9231" max="9231" width="0.125" style="96" customWidth="1"/>
    <col min="9232" max="9232" width="9.75" style="96" customWidth="1"/>
    <col min="9233" max="9233" width="12.25" style="96" customWidth="1"/>
    <col min="9234" max="9234" width="11.25" style="96" customWidth="1"/>
    <col min="9235" max="9235" width="8.75" style="96" customWidth="1"/>
    <col min="9236" max="9236" width="8" style="96" customWidth="1"/>
    <col min="9237" max="9237" width="5.125" style="96" customWidth="1"/>
    <col min="9238" max="9270" width="3.625" style="96" customWidth="1"/>
    <col min="9271" max="9271" width="11.875" style="96" customWidth="1"/>
    <col min="9272" max="9272" width="8.75" style="96" customWidth="1"/>
    <col min="9273" max="9472" width="6.375" style="96"/>
    <col min="9473" max="9473" width="4.375" style="96" customWidth="1"/>
    <col min="9474" max="9474" width="5.75" style="96" customWidth="1"/>
    <col min="9475" max="9475" width="9.375" style="96" customWidth="1"/>
    <col min="9476" max="9476" width="8.25" style="96" customWidth="1"/>
    <col min="9477" max="9477" width="3.5" style="96" customWidth="1"/>
    <col min="9478" max="9478" width="4.125" style="96" customWidth="1"/>
    <col min="9479" max="9479" width="4.375" style="96" customWidth="1"/>
    <col min="9480" max="9480" width="3.375" style="96" customWidth="1"/>
    <col min="9481" max="9481" width="3.875" style="96" customWidth="1"/>
    <col min="9482" max="9482" width="9.25" style="96" customWidth="1"/>
    <col min="9483" max="9483" width="17.75" style="96" customWidth="1"/>
    <col min="9484" max="9484" width="25.875" style="96" customWidth="1"/>
    <col min="9485" max="9485" width="15" style="96" customWidth="1"/>
    <col min="9486" max="9486" width="17.875" style="96" customWidth="1"/>
    <col min="9487" max="9487" width="0.125" style="96" customWidth="1"/>
    <col min="9488" max="9488" width="9.75" style="96" customWidth="1"/>
    <col min="9489" max="9489" width="12.25" style="96" customWidth="1"/>
    <col min="9490" max="9490" width="11.25" style="96" customWidth="1"/>
    <col min="9491" max="9491" width="8.75" style="96" customWidth="1"/>
    <col min="9492" max="9492" width="8" style="96" customWidth="1"/>
    <col min="9493" max="9493" width="5.125" style="96" customWidth="1"/>
    <col min="9494" max="9526" width="3.625" style="96" customWidth="1"/>
    <col min="9527" max="9527" width="11.875" style="96" customWidth="1"/>
    <col min="9528" max="9528" width="8.75" style="96" customWidth="1"/>
    <col min="9529" max="9728" width="6.375" style="96"/>
    <col min="9729" max="9729" width="4.375" style="96" customWidth="1"/>
    <col min="9730" max="9730" width="5.75" style="96" customWidth="1"/>
    <col min="9731" max="9731" width="9.375" style="96" customWidth="1"/>
    <col min="9732" max="9732" width="8.25" style="96" customWidth="1"/>
    <col min="9733" max="9733" width="3.5" style="96" customWidth="1"/>
    <col min="9734" max="9734" width="4.125" style="96" customWidth="1"/>
    <col min="9735" max="9735" width="4.375" style="96" customWidth="1"/>
    <col min="9736" max="9736" width="3.375" style="96" customWidth="1"/>
    <col min="9737" max="9737" width="3.875" style="96" customWidth="1"/>
    <col min="9738" max="9738" width="9.25" style="96" customWidth="1"/>
    <col min="9739" max="9739" width="17.75" style="96" customWidth="1"/>
    <col min="9740" max="9740" width="25.875" style="96" customWidth="1"/>
    <col min="9741" max="9741" width="15" style="96" customWidth="1"/>
    <col min="9742" max="9742" width="17.875" style="96" customWidth="1"/>
    <col min="9743" max="9743" width="0.125" style="96" customWidth="1"/>
    <col min="9744" max="9744" width="9.75" style="96" customWidth="1"/>
    <col min="9745" max="9745" width="12.25" style="96" customWidth="1"/>
    <col min="9746" max="9746" width="11.25" style="96" customWidth="1"/>
    <col min="9747" max="9747" width="8.75" style="96" customWidth="1"/>
    <col min="9748" max="9748" width="8" style="96" customWidth="1"/>
    <col min="9749" max="9749" width="5.125" style="96" customWidth="1"/>
    <col min="9750" max="9782" width="3.625" style="96" customWidth="1"/>
    <col min="9783" max="9783" width="11.875" style="96" customWidth="1"/>
    <col min="9784" max="9784" width="8.75" style="96" customWidth="1"/>
    <col min="9785" max="9984" width="6.375" style="96"/>
    <col min="9985" max="9985" width="4.375" style="96" customWidth="1"/>
    <col min="9986" max="9986" width="5.75" style="96" customWidth="1"/>
    <col min="9987" max="9987" width="9.375" style="96" customWidth="1"/>
    <col min="9988" max="9988" width="8.25" style="96" customWidth="1"/>
    <col min="9989" max="9989" width="3.5" style="96" customWidth="1"/>
    <col min="9990" max="9990" width="4.125" style="96" customWidth="1"/>
    <col min="9991" max="9991" width="4.375" style="96" customWidth="1"/>
    <col min="9992" max="9992" width="3.375" style="96" customWidth="1"/>
    <col min="9993" max="9993" width="3.875" style="96" customWidth="1"/>
    <col min="9994" max="9994" width="9.25" style="96" customWidth="1"/>
    <col min="9995" max="9995" width="17.75" style="96" customWidth="1"/>
    <col min="9996" max="9996" width="25.875" style="96" customWidth="1"/>
    <col min="9997" max="9997" width="15" style="96" customWidth="1"/>
    <col min="9998" max="9998" width="17.875" style="96" customWidth="1"/>
    <col min="9999" max="9999" width="0.125" style="96" customWidth="1"/>
    <col min="10000" max="10000" width="9.75" style="96" customWidth="1"/>
    <col min="10001" max="10001" width="12.25" style="96" customWidth="1"/>
    <col min="10002" max="10002" width="11.25" style="96" customWidth="1"/>
    <col min="10003" max="10003" width="8.75" style="96" customWidth="1"/>
    <col min="10004" max="10004" width="8" style="96" customWidth="1"/>
    <col min="10005" max="10005" width="5.125" style="96" customWidth="1"/>
    <col min="10006" max="10038" width="3.625" style="96" customWidth="1"/>
    <col min="10039" max="10039" width="11.875" style="96" customWidth="1"/>
    <col min="10040" max="10040" width="8.75" style="96" customWidth="1"/>
    <col min="10041" max="10240" width="6.375" style="96"/>
    <col min="10241" max="10241" width="4.375" style="96" customWidth="1"/>
    <col min="10242" max="10242" width="5.75" style="96" customWidth="1"/>
    <col min="10243" max="10243" width="9.375" style="96" customWidth="1"/>
    <col min="10244" max="10244" width="8.25" style="96" customWidth="1"/>
    <col min="10245" max="10245" width="3.5" style="96" customWidth="1"/>
    <col min="10246" max="10246" width="4.125" style="96" customWidth="1"/>
    <col min="10247" max="10247" width="4.375" style="96" customWidth="1"/>
    <col min="10248" max="10248" width="3.375" style="96" customWidth="1"/>
    <col min="10249" max="10249" width="3.875" style="96" customWidth="1"/>
    <col min="10250" max="10250" width="9.25" style="96" customWidth="1"/>
    <col min="10251" max="10251" width="17.75" style="96" customWidth="1"/>
    <col min="10252" max="10252" width="25.875" style="96" customWidth="1"/>
    <col min="10253" max="10253" width="15" style="96" customWidth="1"/>
    <col min="10254" max="10254" width="17.875" style="96" customWidth="1"/>
    <col min="10255" max="10255" width="0.125" style="96" customWidth="1"/>
    <col min="10256" max="10256" width="9.75" style="96" customWidth="1"/>
    <col min="10257" max="10257" width="12.25" style="96" customWidth="1"/>
    <col min="10258" max="10258" width="11.25" style="96" customWidth="1"/>
    <col min="10259" max="10259" width="8.75" style="96" customWidth="1"/>
    <col min="10260" max="10260" width="8" style="96" customWidth="1"/>
    <col min="10261" max="10261" width="5.125" style="96" customWidth="1"/>
    <col min="10262" max="10294" width="3.625" style="96" customWidth="1"/>
    <col min="10295" max="10295" width="11.875" style="96" customWidth="1"/>
    <col min="10296" max="10296" width="8.75" style="96" customWidth="1"/>
    <col min="10297" max="10496" width="6.375" style="96"/>
    <col min="10497" max="10497" width="4.375" style="96" customWidth="1"/>
    <col min="10498" max="10498" width="5.75" style="96" customWidth="1"/>
    <col min="10499" max="10499" width="9.375" style="96" customWidth="1"/>
    <col min="10500" max="10500" width="8.25" style="96" customWidth="1"/>
    <col min="10501" max="10501" width="3.5" style="96" customWidth="1"/>
    <col min="10502" max="10502" width="4.125" style="96" customWidth="1"/>
    <col min="10503" max="10503" width="4.375" style="96" customWidth="1"/>
    <col min="10504" max="10504" width="3.375" style="96" customWidth="1"/>
    <col min="10505" max="10505" width="3.875" style="96" customWidth="1"/>
    <col min="10506" max="10506" width="9.25" style="96" customWidth="1"/>
    <col min="10507" max="10507" width="17.75" style="96" customWidth="1"/>
    <col min="10508" max="10508" width="25.875" style="96" customWidth="1"/>
    <col min="10509" max="10509" width="15" style="96" customWidth="1"/>
    <col min="10510" max="10510" width="17.875" style="96" customWidth="1"/>
    <col min="10511" max="10511" width="0.125" style="96" customWidth="1"/>
    <col min="10512" max="10512" width="9.75" style="96" customWidth="1"/>
    <col min="10513" max="10513" width="12.25" style="96" customWidth="1"/>
    <col min="10514" max="10514" width="11.25" style="96" customWidth="1"/>
    <col min="10515" max="10515" width="8.75" style="96" customWidth="1"/>
    <col min="10516" max="10516" width="8" style="96" customWidth="1"/>
    <col min="10517" max="10517" width="5.125" style="96" customWidth="1"/>
    <col min="10518" max="10550" width="3.625" style="96" customWidth="1"/>
    <col min="10551" max="10551" width="11.875" style="96" customWidth="1"/>
    <col min="10552" max="10552" width="8.75" style="96" customWidth="1"/>
    <col min="10553" max="10752" width="6.375" style="96"/>
    <col min="10753" max="10753" width="4.375" style="96" customWidth="1"/>
    <col min="10754" max="10754" width="5.75" style="96" customWidth="1"/>
    <col min="10755" max="10755" width="9.375" style="96" customWidth="1"/>
    <col min="10756" max="10756" width="8.25" style="96" customWidth="1"/>
    <col min="10757" max="10757" width="3.5" style="96" customWidth="1"/>
    <col min="10758" max="10758" width="4.125" style="96" customWidth="1"/>
    <col min="10759" max="10759" width="4.375" style="96" customWidth="1"/>
    <col min="10760" max="10760" width="3.375" style="96" customWidth="1"/>
    <col min="10761" max="10761" width="3.875" style="96" customWidth="1"/>
    <col min="10762" max="10762" width="9.25" style="96" customWidth="1"/>
    <col min="10763" max="10763" width="17.75" style="96" customWidth="1"/>
    <col min="10764" max="10764" width="25.875" style="96" customWidth="1"/>
    <col min="10765" max="10765" width="15" style="96" customWidth="1"/>
    <col min="10766" max="10766" width="17.875" style="96" customWidth="1"/>
    <col min="10767" max="10767" width="0.125" style="96" customWidth="1"/>
    <col min="10768" max="10768" width="9.75" style="96" customWidth="1"/>
    <col min="10769" max="10769" width="12.25" style="96" customWidth="1"/>
    <col min="10770" max="10770" width="11.25" style="96" customWidth="1"/>
    <col min="10771" max="10771" width="8.75" style="96" customWidth="1"/>
    <col min="10772" max="10772" width="8" style="96" customWidth="1"/>
    <col min="10773" max="10773" width="5.125" style="96" customWidth="1"/>
    <col min="10774" max="10806" width="3.625" style="96" customWidth="1"/>
    <col min="10807" max="10807" width="11.875" style="96" customWidth="1"/>
    <col min="10808" max="10808" width="8.75" style="96" customWidth="1"/>
    <col min="10809" max="11008" width="6.375" style="96"/>
    <col min="11009" max="11009" width="4.375" style="96" customWidth="1"/>
    <col min="11010" max="11010" width="5.75" style="96" customWidth="1"/>
    <col min="11011" max="11011" width="9.375" style="96" customWidth="1"/>
    <col min="11012" max="11012" width="8.25" style="96" customWidth="1"/>
    <col min="11013" max="11013" width="3.5" style="96" customWidth="1"/>
    <col min="11014" max="11014" width="4.125" style="96" customWidth="1"/>
    <col min="11015" max="11015" width="4.375" style="96" customWidth="1"/>
    <col min="11016" max="11016" width="3.375" style="96" customWidth="1"/>
    <col min="11017" max="11017" width="3.875" style="96" customWidth="1"/>
    <col min="11018" max="11018" width="9.25" style="96" customWidth="1"/>
    <col min="11019" max="11019" width="17.75" style="96" customWidth="1"/>
    <col min="11020" max="11020" width="25.875" style="96" customWidth="1"/>
    <col min="11021" max="11021" width="15" style="96" customWidth="1"/>
    <col min="11022" max="11022" width="17.875" style="96" customWidth="1"/>
    <col min="11023" max="11023" width="0.125" style="96" customWidth="1"/>
    <col min="11024" max="11024" width="9.75" style="96" customWidth="1"/>
    <col min="11025" max="11025" width="12.25" style="96" customWidth="1"/>
    <col min="11026" max="11026" width="11.25" style="96" customWidth="1"/>
    <col min="11027" max="11027" width="8.75" style="96" customWidth="1"/>
    <col min="11028" max="11028" width="8" style="96" customWidth="1"/>
    <col min="11029" max="11029" width="5.125" style="96" customWidth="1"/>
    <col min="11030" max="11062" width="3.625" style="96" customWidth="1"/>
    <col min="11063" max="11063" width="11.875" style="96" customWidth="1"/>
    <col min="11064" max="11064" width="8.75" style="96" customWidth="1"/>
    <col min="11065" max="11264" width="6.375" style="96"/>
    <col min="11265" max="11265" width="4.375" style="96" customWidth="1"/>
    <col min="11266" max="11266" width="5.75" style="96" customWidth="1"/>
    <col min="11267" max="11267" width="9.375" style="96" customWidth="1"/>
    <col min="11268" max="11268" width="8.25" style="96" customWidth="1"/>
    <col min="11269" max="11269" width="3.5" style="96" customWidth="1"/>
    <col min="11270" max="11270" width="4.125" style="96" customWidth="1"/>
    <col min="11271" max="11271" width="4.375" style="96" customWidth="1"/>
    <col min="11272" max="11272" width="3.375" style="96" customWidth="1"/>
    <col min="11273" max="11273" width="3.875" style="96" customWidth="1"/>
    <col min="11274" max="11274" width="9.25" style="96" customWidth="1"/>
    <col min="11275" max="11275" width="17.75" style="96" customWidth="1"/>
    <col min="11276" max="11276" width="25.875" style="96" customWidth="1"/>
    <col min="11277" max="11277" width="15" style="96" customWidth="1"/>
    <col min="11278" max="11278" width="17.875" style="96" customWidth="1"/>
    <col min="11279" max="11279" width="0.125" style="96" customWidth="1"/>
    <col min="11280" max="11280" width="9.75" style="96" customWidth="1"/>
    <col min="11281" max="11281" width="12.25" style="96" customWidth="1"/>
    <col min="11282" max="11282" width="11.25" style="96" customWidth="1"/>
    <col min="11283" max="11283" width="8.75" style="96" customWidth="1"/>
    <col min="11284" max="11284" width="8" style="96" customWidth="1"/>
    <col min="11285" max="11285" width="5.125" style="96" customWidth="1"/>
    <col min="11286" max="11318" width="3.625" style="96" customWidth="1"/>
    <col min="11319" max="11319" width="11.875" style="96" customWidth="1"/>
    <col min="11320" max="11320" width="8.75" style="96" customWidth="1"/>
    <col min="11321" max="11520" width="6.375" style="96"/>
    <col min="11521" max="11521" width="4.375" style="96" customWidth="1"/>
    <col min="11522" max="11522" width="5.75" style="96" customWidth="1"/>
    <col min="11523" max="11523" width="9.375" style="96" customWidth="1"/>
    <col min="11524" max="11524" width="8.25" style="96" customWidth="1"/>
    <col min="11525" max="11525" width="3.5" style="96" customWidth="1"/>
    <col min="11526" max="11526" width="4.125" style="96" customWidth="1"/>
    <col min="11527" max="11527" width="4.375" style="96" customWidth="1"/>
    <col min="11528" max="11528" width="3.375" style="96" customWidth="1"/>
    <col min="11529" max="11529" width="3.875" style="96" customWidth="1"/>
    <col min="11530" max="11530" width="9.25" style="96" customWidth="1"/>
    <col min="11531" max="11531" width="17.75" style="96" customWidth="1"/>
    <col min="11532" max="11532" width="25.875" style="96" customWidth="1"/>
    <col min="11533" max="11533" width="15" style="96" customWidth="1"/>
    <col min="11534" max="11534" width="17.875" style="96" customWidth="1"/>
    <col min="11535" max="11535" width="0.125" style="96" customWidth="1"/>
    <col min="11536" max="11536" width="9.75" style="96" customWidth="1"/>
    <col min="11537" max="11537" width="12.25" style="96" customWidth="1"/>
    <col min="11538" max="11538" width="11.25" style="96" customWidth="1"/>
    <col min="11539" max="11539" width="8.75" style="96" customWidth="1"/>
    <col min="11540" max="11540" width="8" style="96" customWidth="1"/>
    <col min="11541" max="11541" width="5.125" style="96" customWidth="1"/>
    <col min="11542" max="11574" width="3.625" style="96" customWidth="1"/>
    <col min="11575" max="11575" width="11.875" style="96" customWidth="1"/>
    <col min="11576" max="11576" width="8.75" style="96" customWidth="1"/>
    <col min="11577" max="11776" width="6.375" style="96"/>
    <col min="11777" max="11777" width="4.375" style="96" customWidth="1"/>
    <col min="11778" max="11778" width="5.75" style="96" customWidth="1"/>
    <col min="11779" max="11779" width="9.375" style="96" customWidth="1"/>
    <col min="11780" max="11780" width="8.25" style="96" customWidth="1"/>
    <col min="11781" max="11781" width="3.5" style="96" customWidth="1"/>
    <col min="11782" max="11782" width="4.125" style="96" customWidth="1"/>
    <col min="11783" max="11783" width="4.375" style="96" customWidth="1"/>
    <col min="11784" max="11784" width="3.375" style="96" customWidth="1"/>
    <col min="11785" max="11785" width="3.875" style="96" customWidth="1"/>
    <col min="11786" max="11786" width="9.25" style="96" customWidth="1"/>
    <col min="11787" max="11787" width="17.75" style="96" customWidth="1"/>
    <col min="11788" max="11788" width="25.875" style="96" customWidth="1"/>
    <col min="11789" max="11789" width="15" style="96" customWidth="1"/>
    <col min="11790" max="11790" width="17.875" style="96" customWidth="1"/>
    <col min="11791" max="11791" width="0.125" style="96" customWidth="1"/>
    <col min="11792" max="11792" width="9.75" style="96" customWidth="1"/>
    <col min="11793" max="11793" width="12.25" style="96" customWidth="1"/>
    <col min="11794" max="11794" width="11.25" style="96" customWidth="1"/>
    <col min="11795" max="11795" width="8.75" style="96" customWidth="1"/>
    <col min="11796" max="11796" width="8" style="96" customWidth="1"/>
    <col min="11797" max="11797" width="5.125" style="96" customWidth="1"/>
    <col min="11798" max="11830" width="3.625" style="96" customWidth="1"/>
    <col min="11831" max="11831" width="11.875" style="96" customWidth="1"/>
    <col min="11832" max="11832" width="8.75" style="96" customWidth="1"/>
    <col min="11833" max="12032" width="6.375" style="96"/>
    <col min="12033" max="12033" width="4.375" style="96" customWidth="1"/>
    <col min="12034" max="12034" width="5.75" style="96" customWidth="1"/>
    <col min="12035" max="12035" width="9.375" style="96" customWidth="1"/>
    <col min="12036" max="12036" width="8.25" style="96" customWidth="1"/>
    <col min="12037" max="12037" width="3.5" style="96" customWidth="1"/>
    <col min="12038" max="12038" width="4.125" style="96" customWidth="1"/>
    <col min="12039" max="12039" width="4.375" style="96" customWidth="1"/>
    <col min="12040" max="12040" width="3.375" style="96" customWidth="1"/>
    <col min="12041" max="12041" width="3.875" style="96" customWidth="1"/>
    <col min="12042" max="12042" width="9.25" style="96" customWidth="1"/>
    <col min="12043" max="12043" width="17.75" style="96" customWidth="1"/>
    <col min="12044" max="12044" width="25.875" style="96" customWidth="1"/>
    <col min="12045" max="12045" width="15" style="96" customWidth="1"/>
    <col min="12046" max="12046" width="17.875" style="96" customWidth="1"/>
    <col min="12047" max="12047" width="0.125" style="96" customWidth="1"/>
    <col min="12048" max="12048" width="9.75" style="96" customWidth="1"/>
    <col min="12049" max="12049" width="12.25" style="96" customWidth="1"/>
    <col min="12050" max="12050" width="11.25" style="96" customWidth="1"/>
    <col min="12051" max="12051" width="8.75" style="96" customWidth="1"/>
    <col min="12052" max="12052" width="8" style="96" customWidth="1"/>
    <col min="12053" max="12053" width="5.125" style="96" customWidth="1"/>
    <col min="12054" max="12086" width="3.625" style="96" customWidth="1"/>
    <col min="12087" max="12087" width="11.875" style="96" customWidth="1"/>
    <col min="12088" max="12088" width="8.75" style="96" customWidth="1"/>
    <col min="12089" max="12288" width="6.375" style="96"/>
    <col min="12289" max="12289" width="4.375" style="96" customWidth="1"/>
    <col min="12290" max="12290" width="5.75" style="96" customWidth="1"/>
    <col min="12291" max="12291" width="9.375" style="96" customWidth="1"/>
    <col min="12292" max="12292" width="8.25" style="96" customWidth="1"/>
    <col min="12293" max="12293" width="3.5" style="96" customWidth="1"/>
    <col min="12294" max="12294" width="4.125" style="96" customWidth="1"/>
    <col min="12295" max="12295" width="4.375" style="96" customWidth="1"/>
    <col min="12296" max="12296" width="3.375" style="96" customWidth="1"/>
    <col min="12297" max="12297" width="3.875" style="96" customWidth="1"/>
    <col min="12298" max="12298" width="9.25" style="96" customWidth="1"/>
    <col min="12299" max="12299" width="17.75" style="96" customWidth="1"/>
    <col min="12300" max="12300" width="25.875" style="96" customWidth="1"/>
    <col min="12301" max="12301" width="15" style="96" customWidth="1"/>
    <col min="12302" max="12302" width="17.875" style="96" customWidth="1"/>
    <col min="12303" max="12303" width="0.125" style="96" customWidth="1"/>
    <col min="12304" max="12304" width="9.75" style="96" customWidth="1"/>
    <col min="12305" max="12305" width="12.25" style="96" customWidth="1"/>
    <col min="12306" max="12306" width="11.25" style="96" customWidth="1"/>
    <col min="12307" max="12307" width="8.75" style="96" customWidth="1"/>
    <col min="12308" max="12308" width="8" style="96" customWidth="1"/>
    <col min="12309" max="12309" width="5.125" style="96" customWidth="1"/>
    <col min="12310" max="12342" width="3.625" style="96" customWidth="1"/>
    <col min="12343" max="12343" width="11.875" style="96" customWidth="1"/>
    <col min="12344" max="12344" width="8.75" style="96" customWidth="1"/>
    <col min="12345" max="12544" width="6.375" style="96"/>
    <col min="12545" max="12545" width="4.375" style="96" customWidth="1"/>
    <col min="12546" max="12546" width="5.75" style="96" customWidth="1"/>
    <col min="12547" max="12547" width="9.375" style="96" customWidth="1"/>
    <col min="12548" max="12548" width="8.25" style="96" customWidth="1"/>
    <col min="12549" max="12549" width="3.5" style="96" customWidth="1"/>
    <col min="12550" max="12550" width="4.125" style="96" customWidth="1"/>
    <col min="12551" max="12551" width="4.375" style="96" customWidth="1"/>
    <col min="12552" max="12552" width="3.375" style="96" customWidth="1"/>
    <col min="12553" max="12553" width="3.875" style="96" customWidth="1"/>
    <col min="12554" max="12554" width="9.25" style="96" customWidth="1"/>
    <col min="12555" max="12555" width="17.75" style="96" customWidth="1"/>
    <col min="12556" max="12556" width="25.875" style="96" customWidth="1"/>
    <col min="12557" max="12557" width="15" style="96" customWidth="1"/>
    <col min="12558" max="12558" width="17.875" style="96" customWidth="1"/>
    <col min="12559" max="12559" width="0.125" style="96" customWidth="1"/>
    <col min="12560" max="12560" width="9.75" style="96" customWidth="1"/>
    <col min="12561" max="12561" width="12.25" style="96" customWidth="1"/>
    <col min="12562" max="12562" width="11.25" style="96" customWidth="1"/>
    <col min="12563" max="12563" width="8.75" style="96" customWidth="1"/>
    <col min="12564" max="12564" width="8" style="96" customWidth="1"/>
    <col min="12565" max="12565" width="5.125" style="96" customWidth="1"/>
    <col min="12566" max="12598" width="3.625" style="96" customWidth="1"/>
    <col min="12599" max="12599" width="11.875" style="96" customWidth="1"/>
    <col min="12600" max="12600" width="8.75" style="96" customWidth="1"/>
    <col min="12601" max="12800" width="6.375" style="96"/>
    <col min="12801" max="12801" width="4.375" style="96" customWidth="1"/>
    <col min="12802" max="12802" width="5.75" style="96" customWidth="1"/>
    <col min="12803" max="12803" width="9.375" style="96" customWidth="1"/>
    <col min="12804" max="12804" width="8.25" style="96" customWidth="1"/>
    <col min="12805" max="12805" width="3.5" style="96" customWidth="1"/>
    <col min="12806" max="12806" width="4.125" style="96" customWidth="1"/>
    <col min="12807" max="12807" width="4.375" style="96" customWidth="1"/>
    <col min="12808" max="12808" width="3.375" style="96" customWidth="1"/>
    <col min="12809" max="12809" width="3.875" style="96" customWidth="1"/>
    <col min="12810" max="12810" width="9.25" style="96" customWidth="1"/>
    <col min="12811" max="12811" width="17.75" style="96" customWidth="1"/>
    <col min="12812" max="12812" width="25.875" style="96" customWidth="1"/>
    <col min="12813" max="12813" width="15" style="96" customWidth="1"/>
    <col min="12814" max="12814" width="17.875" style="96" customWidth="1"/>
    <col min="12815" max="12815" width="0.125" style="96" customWidth="1"/>
    <col min="12816" max="12816" width="9.75" style="96" customWidth="1"/>
    <col min="12817" max="12817" width="12.25" style="96" customWidth="1"/>
    <col min="12818" max="12818" width="11.25" style="96" customWidth="1"/>
    <col min="12819" max="12819" width="8.75" style="96" customWidth="1"/>
    <col min="12820" max="12820" width="8" style="96" customWidth="1"/>
    <col min="12821" max="12821" width="5.125" style="96" customWidth="1"/>
    <col min="12822" max="12854" width="3.625" style="96" customWidth="1"/>
    <col min="12855" max="12855" width="11.875" style="96" customWidth="1"/>
    <col min="12856" max="12856" width="8.75" style="96" customWidth="1"/>
    <col min="12857" max="13056" width="6.375" style="96"/>
    <col min="13057" max="13057" width="4.375" style="96" customWidth="1"/>
    <col min="13058" max="13058" width="5.75" style="96" customWidth="1"/>
    <col min="13059" max="13059" width="9.375" style="96" customWidth="1"/>
    <col min="13060" max="13060" width="8.25" style="96" customWidth="1"/>
    <col min="13061" max="13061" width="3.5" style="96" customWidth="1"/>
    <col min="13062" max="13062" width="4.125" style="96" customWidth="1"/>
    <col min="13063" max="13063" width="4.375" style="96" customWidth="1"/>
    <col min="13064" max="13064" width="3.375" style="96" customWidth="1"/>
    <col min="13065" max="13065" width="3.875" style="96" customWidth="1"/>
    <col min="13066" max="13066" width="9.25" style="96" customWidth="1"/>
    <col min="13067" max="13067" width="17.75" style="96" customWidth="1"/>
    <col min="13068" max="13068" width="25.875" style="96" customWidth="1"/>
    <col min="13069" max="13069" width="15" style="96" customWidth="1"/>
    <col min="13070" max="13070" width="17.875" style="96" customWidth="1"/>
    <col min="13071" max="13071" width="0.125" style="96" customWidth="1"/>
    <col min="13072" max="13072" width="9.75" style="96" customWidth="1"/>
    <col min="13073" max="13073" width="12.25" style="96" customWidth="1"/>
    <col min="13074" max="13074" width="11.25" style="96" customWidth="1"/>
    <col min="13075" max="13075" width="8.75" style="96" customWidth="1"/>
    <col min="13076" max="13076" width="8" style="96" customWidth="1"/>
    <col min="13077" max="13077" width="5.125" style="96" customWidth="1"/>
    <col min="13078" max="13110" width="3.625" style="96" customWidth="1"/>
    <col min="13111" max="13111" width="11.875" style="96" customWidth="1"/>
    <col min="13112" max="13112" width="8.75" style="96" customWidth="1"/>
    <col min="13113" max="13312" width="6.375" style="96"/>
    <col min="13313" max="13313" width="4.375" style="96" customWidth="1"/>
    <col min="13314" max="13314" width="5.75" style="96" customWidth="1"/>
    <col min="13315" max="13315" width="9.375" style="96" customWidth="1"/>
    <col min="13316" max="13316" width="8.25" style="96" customWidth="1"/>
    <col min="13317" max="13317" width="3.5" style="96" customWidth="1"/>
    <col min="13318" max="13318" width="4.125" style="96" customWidth="1"/>
    <col min="13319" max="13319" width="4.375" style="96" customWidth="1"/>
    <col min="13320" max="13320" width="3.375" style="96" customWidth="1"/>
    <col min="13321" max="13321" width="3.875" style="96" customWidth="1"/>
    <col min="13322" max="13322" width="9.25" style="96" customWidth="1"/>
    <col min="13323" max="13323" width="17.75" style="96" customWidth="1"/>
    <col min="13324" max="13324" width="25.875" style="96" customWidth="1"/>
    <col min="13325" max="13325" width="15" style="96" customWidth="1"/>
    <col min="13326" max="13326" width="17.875" style="96" customWidth="1"/>
    <col min="13327" max="13327" width="0.125" style="96" customWidth="1"/>
    <col min="13328" max="13328" width="9.75" style="96" customWidth="1"/>
    <col min="13329" max="13329" width="12.25" style="96" customWidth="1"/>
    <col min="13330" max="13330" width="11.25" style="96" customWidth="1"/>
    <col min="13331" max="13331" width="8.75" style="96" customWidth="1"/>
    <col min="13332" max="13332" width="8" style="96" customWidth="1"/>
    <col min="13333" max="13333" width="5.125" style="96" customWidth="1"/>
    <col min="13334" max="13366" width="3.625" style="96" customWidth="1"/>
    <col min="13367" max="13367" width="11.875" style="96" customWidth="1"/>
    <col min="13368" max="13368" width="8.75" style="96" customWidth="1"/>
    <col min="13369" max="13568" width="6.375" style="96"/>
    <col min="13569" max="13569" width="4.375" style="96" customWidth="1"/>
    <col min="13570" max="13570" width="5.75" style="96" customWidth="1"/>
    <col min="13571" max="13571" width="9.375" style="96" customWidth="1"/>
    <col min="13572" max="13572" width="8.25" style="96" customWidth="1"/>
    <col min="13573" max="13573" width="3.5" style="96" customWidth="1"/>
    <col min="13574" max="13574" width="4.125" style="96" customWidth="1"/>
    <col min="13575" max="13575" width="4.375" style="96" customWidth="1"/>
    <col min="13576" max="13576" width="3.375" style="96" customWidth="1"/>
    <col min="13577" max="13577" width="3.875" style="96" customWidth="1"/>
    <col min="13578" max="13578" width="9.25" style="96" customWidth="1"/>
    <col min="13579" max="13579" width="17.75" style="96" customWidth="1"/>
    <col min="13580" max="13580" width="25.875" style="96" customWidth="1"/>
    <col min="13581" max="13581" width="15" style="96" customWidth="1"/>
    <col min="13582" max="13582" width="17.875" style="96" customWidth="1"/>
    <col min="13583" max="13583" width="0.125" style="96" customWidth="1"/>
    <col min="13584" max="13584" width="9.75" style="96" customWidth="1"/>
    <col min="13585" max="13585" width="12.25" style="96" customWidth="1"/>
    <col min="13586" max="13586" width="11.25" style="96" customWidth="1"/>
    <col min="13587" max="13587" width="8.75" style="96" customWidth="1"/>
    <col min="13588" max="13588" width="8" style="96" customWidth="1"/>
    <col min="13589" max="13589" width="5.125" style="96" customWidth="1"/>
    <col min="13590" max="13622" width="3.625" style="96" customWidth="1"/>
    <col min="13623" max="13623" width="11.875" style="96" customWidth="1"/>
    <col min="13624" max="13624" width="8.75" style="96" customWidth="1"/>
    <col min="13625" max="13824" width="6.375" style="96"/>
    <col min="13825" max="13825" width="4.375" style="96" customWidth="1"/>
    <col min="13826" max="13826" width="5.75" style="96" customWidth="1"/>
    <col min="13827" max="13827" width="9.375" style="96" customWidth="1"/>
    <col min="13828" max="13828" width="8.25" style="96" customWidth="1"/>
    <col min="13829" max="13829" width="3.5" style="96" customWidth="1"/>
    <col min="13830" max="13830" width="4.125" style="96" customWidth="1"/>
    <col min="13831" max="13831" width="4.375" style="96" customWidth="1"/>
    <col min="13832" max="13832" width="3.375" style="96" customWidth="1"/>
    <col min="13833" max="13833" width="3.875" style="96" customWidth="1"/>
    <col min="13834" max="13834" width="9.25" style="96" customWidth="1"/>
    <col min="13835" max="13835" width="17.75" style="96" customWidth="1"/>
    <col min="13836" max="13836" width="25.875" style="96" customWidth="1"/>
    <col min="13837" max="13837" width="15" style="96" customWidth="1"/>
    <col min="13838" max="13838" width="17.875" style="96" customWidth="1"/>
    <col min="13839" max="13839" width="0.125" style="96" customWidth="1"/>
    <col min="13840" max="13840" width="9.75" style="96" customWidth="1"/>
    <col min="13841" max="13841" width="12.25" style="96" customWidth="1"/>
    <col min="13842" max="13842" width="11.25" style="96" customWidth="1"/>
    <col min="13843" max="13843" width="8.75" style="96" customWidth="1"/>
    <col min="13844" max="13844" width="8" style="96" customWidth="1"/>
    <col min="13845" max="13845" width="5.125" style="96" customWidth="1"/>
    <col min="13846" max="13878" width="3.625" style="96" customWidth="1"/>
    <col min="13879" max="13879" width="11.875" style="96" customWidth="1"/>
    <col min="13880" max="13880" width="8.75" style="96" customWidth="1"/>
    <col min="13881" max="14080" width="6.375" style="96"/>
    <col min="14081" max="14081" width="4.375" style="96" customWidth="1"/>
    <col min="14082" max="14082" width="5.75" style="96" customWidth="1"/>
    <col min="14083" max="14083" width="9.375" style="96" customWidth="1"/>
    <col min="14084" max="14084" width="8.25" style="96" customWidth="1"/>
    <col min="14085" max="14085" width="3.5" style="96" customWidth="1"/>
    <col min="14086" max="14086" width="4.125" style="96" customWidth="1"/>
    <col min="14087" max="14087" width="4.375" style="96" customWidth="1"/>
    <col min="14088" max="14088" width="3.375" style="96" customWidth="1"/>
    <col min="14089" max="14089" width="3.875" style="96" customWidth="1"/>
    <col min="14090" max="14090" width="9.25" style="96" customWidth="1"/>
    <col min="14091" max="14091" width="17.75" style="96" customWidth="1"/>
    <col min="14092" max="14092" width="25.875" style="96" customWidth="1"/>
    <col min="14093" max="14093" width="15" style="96" customWidth="1"/>
    <col min="14094" max="14094" width="17.875" style="96" customWidth="1"/>
    <col min="14095" max="14095" width="0.125" style="96" customWidth="1"/>
    <col min="14096" max="14096" width="9.75" style="96" customWidth="1"/>
    <col min="14097" max="14097" width="12.25" style="96" customWidth="1"/>
    <col min="14098" max="14098" width="11.25" style="96" customWidth="1"/>
    <col min="14099" max="14099" width="8.75" style="96" customWidth="1"/>
    <col min="14100" max="14100" width="8" style="96" customWidth="1"/>
    <col min="14101" max="14101" width="5.125" style="96" customWidth="1"/>
    <col min="14102" max="14134" width="3.625" style="96" customWidth="1"/>
    <col min="14135" max="14135" width="11.875" style="96" customWidth="1"/>
    <col min="14136" max="14136" width="8.75" style="96" customWidth="1"/>
    <col min="14137" max="14336" width="6.375" style="96"/>
    <col min="14337" max="14337" width="4.375" style="96" customWidth="1"/>
    <col min="14338" max="14338" width="5.75" style="96" customWidth="1"/>
    <col min="14339" max="14339" width="9.375" style="96" customWidth="1"/>
    <col min="14340" max="14340" width="8.25" style="96" customWidth="1"/>
    <col min="14341" max="14341" width="3.5" style="96" customWidth="1"/>
    <col min="14342" max="14342" width="4.125" style="96" customWidth="1"/>
    <col min="14343" max="14343" width="4.375" style="96" customWidth="1"/>
    <col min="14344" max="14344" width="3.375" style="96" customWidth="1"/>
    <col min="14345" max="14345" width="3.875" style="96" customWidth="1"/>
    <col min="14346" max="14346" width="9.25" style="96" customWidth="1"/>
    <col min="14347" max="14347" width="17.75" style="96" customWidth="1"/>
    <col min="14348" max="14348" width="25.875" style="96" customWidth="1"/>
    <col min="14349" max="14349" width="15" style="96" customWidth="1"/>
    <col min="14350" max="14350" width="17.875" style="96" customWidth="1"/>
    <col min="14351" max="14351" width="0.125" style="96" customWidth="1"/>
    <col min="14352" max="14352" width="9.75" style="96" customWidth="1"/>
    <col min="14353" max="14353" width="12.25" style="96" customWidth="1"/>
    <col min="14354" max="14354" width="11.25" style="96" customWidth="1"/>
    <col min="14355" max="14355" width="8.75" style="96" customWidth="1"/>
    <col min="14356" max="14356" width="8" style="96" customWidth="1"/>
    <col min="14357" max="14357" width="5.125" style="96" customWidth="1"/>
    <col min="14358" max="14390" width="3.625" style="96" customWidth="1"/>
    <col min="14391" max="14391" width="11.875" style="96" customWidth="1"/>
    <col min="14392" max="14392" width="8.75" style="96" customWidth="1"/>
    <col min="14393" max="14592" width="6.375" style="96"/>
    <col min="14593" max="14593" width="4.375" style="96" customWidth="1"/>
    <col min="14594" max="14594" width="5.75" style="96" customWidth="1"/>
    <col min="14595" max="14595" width="9.375" style="96" customWidth="1"/>
    <col min="14596" max="14596" width="8.25" style="96" customWidth="1"/>
    <col min="14597" max="14597" width="3.5" style="96" customWidth="1"/>
    <col min="14598" max="14598" width="4.125" style="96" customWidth="1"/>
    <col min="14599" max="14599" width="4.375" style="96" customWidth="1"/>
    <col min="14600" max="14600" width="3.375" style="96" customWidth="1"/>
    <col min="14601" max="14601" width="3.875" style="96" customWidth="1"/>
    <col min="14602" max="14602" width="9.25" style="96" customWidth="1"/>
    <col min="14603" max="14603" width="17.75" style="96" customWidth="1"/>
    <col min="14604" max="14604" width="25.875" style="96" customWidth="1"/>
    <col min="14605" max="14605" width="15" style="96" customWidth="1"/>
    <col min="14606" max="14606" width="17.875" style="96" customWidth="1"/>
    <col min="14607" max="14607" width="0.125" style="96" customWidth="1"/>
    <col min="14608" max="14608" width="9.75" style="96" customWidth="1"/>
    <col min="14609" max="14609" width="12.25" style="96" customWidth="1"/>
    <col min="14610" max="14610" width="11.25" style="96" customWidth="1"/>
    <col min="14611" max="14611" width="8.75" style="96" customWidth="1"/>
    <col min="14612" max="14612" width="8" style="96" customWidth="1"/>
    <col min="14613" max="14613" width="5.125" style="96" customWidth="1"/>
    <col min="14614" max="14646" width="3.625" style="96" customWidth="1"/>
    <col min="14647" max="14647" width="11.875" style="96" customWidth="1"/>
    <col min="14648" max="14648" width="8.75" style="96" customWidth="1"/>
    <col min="14649" max="14848" width="6.375" style="96"/>
    <col min="14849" max="14849" width="4.375" style="96" customWidth="1"/>
    <col min="14850" max="14850" width="5.75" style="96" customWidth="1"/>
    <col min="14851" max="14851" width="9.375" style="96" customWidth="1"/>
    <col min="14852" max="14852" width="8.25" style="96" customWidth="1"/>
    <col min="14853" max="14853" width="3.5" style="96" customWidth="1"/>
    <col min="14854" max="14854" width="4.125" style="96" customWidth="1"/>
    <col min="14855" max="14855" width="4.375" style="96" customWidth="1"/>
    <col min="14856" max="14856" width="3.375" style="96" customWidth="1"/>
    <col min="14857" max="14857" width="3.875" style="96" customWidth="1"/>
    <col min="14858" max="14858" width="9.25" style="96" customWidth="1"/>
    <col min="14859" max="14859" width="17.75" style="96" customWidth="1"/>
    <col min="14860" max="14860" width="25.875" style="96" customWidth="1"/>
    <col min="14861" max="14861" width="15" style="96" customWidth="1"/>
    <col min="14862" max="14862" width="17.875" style="96" customWidth="1"/>
    <col min="14863" max="14863" width="0.125" style="96" customWidth="1"/>
    <col min="14864" max="14864" width="9.75" style="96" customWidth="1"/>
    <col min="14865" max="14865" width="12.25" style="96" customWidth="1"/>
    <col min="14866" max="14866" width="11.25" style="96" customWidth="1"/>
    <col min="14867" max="14867" width="8.75" style="96" customWidth="1"/>
    <col min="14868" max="14868" width="8" style="96" customWidth="1"/>
    <col min="14869" max="14869" width="5.125" style="96" customWidth="1"/>
    <col min="14870" max="14902" width="3.625" style="96" customWidth="1"/>
    <col min="14903" max="14903" width="11.875" style="96" customWidth="1"/>
    <col min="14904" max="14904" width="8.75" style="96" customWidth="1"/>
    <col min="14905" max="15104" width="6.375" style="96"/>
    <col min="15105" max="15105" width="4.375" style="96" customWidth="1"/>
    <col min="15106" max="15106" width="5.75" style="96" customWidth="1"/>
    <col min="15107" max="15107" width="9.375" style="96" customWidth="1"/>
    <col min="15108" max="15108" width="8.25" style="96" customWidth="1"/>
    <col min="15109" max="15109" width="3.5" style="96" customWidth="1"/>
    <col min="15110" max="15110" width="4.125" style="96" customWidth="1"/>
    <col min="15111" max="15111" width="4.375" style="96" customWidth="1"/>
    <col min="15112" max="15112" width="3.375" style="96" customWidth="1"/>
    <col min="15113" max="15113" width="3.875" style="96" customWidth="1"/>
    <col min="15114" max="15114" width="9.25" style="96" customWidth="1"/>
    <col min="15115" max="15115" width="17.75" style="96" customWidth="1"/>
    <col min="15116" max="15116" width="25.875" style="96" customWidth="1"/>
    <col min="15117" max="15117" width="15" style="96" customWidth="1"/>
    <col min="15118" max="15118" width="17.875" style="96" customWidth="1"/>
    <col min="15119" max="15119" width="0.125" style="96" customWidth="1"/>
    <col min="15120" max="15120" width="9.75" style="96" customWidth="1"/>
    <col min="15121" max="15121" width="12.25" style="96" customWidth="1"/>
    <col min="15122" max="15122" width="11.25" style="96" customWidth="1"/>
    <col min="15123" max="15123" width="8.75" style="96" customWidth="1"/>
    <col min="15124" max="15124" width="8" style="96" customWidth="1"/>
    <col min="15125" max="15125" width="5.125" style="96" customWidth="1"/>
    <col min="15126" max="15158" width="3.625" style="96" customWidth="1"/>
    <col min="15159" max="15159" width="11.875" style="96" customWidth="1"/>
    <col min="15160" max="15160" width="8.75" style="96" customWidth="1"/>
    <col min="15161" max="15360" width="6.375" style="96"/>
    <col min="15361" max="15361" width="4.375" style="96" customWidth="1"/>
    <col min="15362" max="15362" width="5.75" style="96" customWidth="1"/>
    <col min="15363" max="15363" width="9.375" style="96" customWidth="1"/>
    <col min="15364" max="15364" width="8.25" style="96" customWidth="1"/>
    <col min="15365" max="15365" width="3.5" style="96" customWidth="1"/>
    <col min="15366" max="15366" width="4.125" style="96" customWidth="1"/>
    <col min="15367" max="15367" width="4.375" style="96" customWidth="1"/>
    <col min="15368" max="15368" width="3.375" style="96" customWidth="1"/>
    <col min="15369" max="15369" width="3.875" style="96" customWidth="1"/>
    <col min="15370" max="15370" width="9.25" style="96" customWidth="1"/>
    <col min="15371" max="15371" width="17.75" style="96" customWidth="1"/>
    <col min="15372" max="15372" width="25.875" style="96" customWidth="1"/>
    <col min="15373" max="15373" width="15" style="96" customWidth="1"/>
    <col min="15374" max="15374" width="17.875" style="96" customWidth="1"/>
    <col min="15375" max="15375" width="0.125" style="96" customWidth="1"/>
    <col min="15376" max="15376" width="9.75" style="96" customWidth="1"/>
    <col min="15377" max="15377" width="12.25" style="96" customWidth="1"/>
    <col min="15378" max="15378" width="11.25" style="96" customWidth="1"/>
    <col min="15379" max="15379" width="8.75" style="96" customWidth="1"/>
    <col min="15380" max="15380" width="8" style="96" customWidth="1"/>
    <col min="15381" max="15381" width="5.125" style="96" customWidth="1"/>
    <col min="15382" max="15414" width="3.625" style="96" customWidth="1"/>
    <col min="15415" max="15415" width="11.875" style="96" customWidth="1"/>
    <col min="15416" max="15416" width="8.75" style="96" customWidth="1"/>
    <col min="15417" max="15616" width="6.375" style="96"/>
    <col min="15617" max="15617" width="4.375" style="96" customWidth="1"/>
    <col min="15618" max="15618" width="5.75" style="96" customWidth="1"/>
    <col min="15619" max="15619" width="9.375" style="96" customWidth="1"/>
    <col min="15620" max="15620" width="8.25" style="96" customWidth="1"/>
    <col min="15621" max="15621" width="3.5" style="96" customWidth="1"/>
    <col min="15622" max="15622" width="4.125" style="96" customWidth="1"/>
    <col min="15623" max="15623" width="4.375" style="96" customWidth="1"/>
    <col min="15624" max="15624" width="3.375" style="96" customWidth="1"/>
    <col min="15625" max="15625" width="3.875" style="96" customWidth="1"/>
    <col min="15626" max="15626" width="9.25" style="96" customWidth="1"/>
    <col min="15627" max="15627" width="17.75" style="96" customWidth="1"/>
    <col min="15628" max="15628" width="25.875" style="96" customWidth="1"/>
    <col min="15629" max="15629" width="15" style="96" customWidth="1"/>
    <col min="15630" max="15630" width="17.875" style="96" customWidth="1"/>
    <col min="15631" max="15631" width="0.125" style="96" customWidth="1"/>
    <col min="15632" max="15632" width="9.75" style="96" customWidth="1"/>
    <col min="15633" max="15633" width="12.25" style="96" customWidth="1"/>
    <col min="15634" max="15634" width="11.25" style="96" customWidth="1"/>
    <col min="15635" max="15635" width="8.75" style="96" customWidth="1"/>
    <col min="15636" max="15636" width="8" style="96" customWidth="1"/>
    <col min="15637" max="15637" width="5.125" style="96" customWidth="1"/>
    <col min="15638" max="15670" width="3.625" style="96" customWidth="1"/>
    <col min="15671" max="15671" width="11.875" style="96" customWidth="1"/>
    <col min="15672" max="15672" width="8.75" style="96" customWidth="1"/>
    <col min="15673" max="15872" width="6.375" style="96"/>
    <col min="15873" max="15873" width="4.375" style="96" customWidth="1"/>
    <col min="15874" max="15874" width="5.75" style="96" customWidth="1"/>
    <col min="15875" max="15875" width="9.375" style="96" customWidth="1"/>
    <col min="15876" max="15876" width="8.25" style="96" customWidth="1"/>
    <col min="15877" max="15877" width="3.5" style="96" customWidth="1"/>
    <col min="15878" max="15878" width="4.125" style="96" customWidth="1"/>
    <col min="15879" max="15879" width="4.375" style="96" customWidth="1"/>
    <col min="15880" max="15880" width="3.375" style="96" customWidth="1"/>
    <col min="15881" max="15881" width="3.875" style="96" customWidth="1"/>
    <col min="15882" max="15882" width="9.25" style="96" customWidth="1"/>
    <col min="15883" max="15883" width="17.75" style="96" customWidth="1"/>
    <col min="15884" max="15884" width="25.875" style="96" customWidth="1"/>
    <col min="15885" max="15885" width="15" style="96" customWidth="1"/>
    <col min="15886" max="15886" width="17.875" style="96" customWidth="1"/>
    <col min="15887" max="15887" width="0.125" style="96" customWidth="1"/>
    <col min="15888" max="15888" width="9.75" style="96" customWidth="1"/>
    <col min="15889" max="15889" width="12.25" style="96" customWidth="1"/>
    <col min="15890" max="15890" width="11.25" style="96" customWidth="1"/>
    <col min="15891" max="15891" width="8.75" style="96" customWidth="1"/>
    <col min="15892" max="15892" width="8" style="96" customWidth="1"/>
    <col min="15893" max="15893" width="5.125" style="96" customWidth="1"/>
    <col min="15894" max="15926" width="3.625" style="96" customWidth="1"/>
    <col min="15927" max="15927" width="11.875" style="96" customWidth="1"/>
    <col min="15928" max="15928" width="8.75" style="96" customWidth="1"/>
    <col min="15929" max="16128" width="6.375" style="96"/>
    <col min="16129" max="16129" width="4.375" style="96" customWidth="1"/>
    <col min="16130" max="16130" width="5.75" style="96" customWidth="1"/>
    <col min="16131" max="16131" width="9.375" style="96" customWidth="1"/>
    <col min="16132" max="16132" width="8.25" style="96" customWidth="1"/>
    <col min="16133" max="16133" width="3.5" style="96" customWidth="1"/>
    <col min="16134" max="16134" width="4.125" style="96" customWidth="1"/>
    <col min="16135" max="16135" width="4.375" style="96" customWidth="1"/>
    <col min="16136" max="16136" width="3.375" style="96" customWidth="1"/>
    <col min="16137" max="16137" width="3.875" style="96" customWidth="1"/>
    <col min="16138" max="16138" width="9.25" style="96" customWidth="1"/>
    <col min="16139" max="16139" width="17.75" style="96" customWidth="1"/>
    <col min="16140" max="16140" width="25.875" style="96" customWidth="1"/>
    <col min="16141" max="16141" width="15" style="96" customWidth="1"/>
    <col min="16142" max="16142" width="17.875" style="96" customWidth="1"/>
    <col min="16143" max="16143" width="0.125" style="96" customWidth="1"/>
    <col min="16144" max="16144" width="9.75" style="96" customWidth="1"/>
    <col min="16145" max="16145" width="12.25" style="96" customWidth="1"/>
    <col min="16146" max="16146" width="11.25" style="96" customWidth="1"/>
    <col min="16147" max="16147" width="8.75" style="96" customWidth="1"/>
    <col min="16148" max="16148" width="8" style="96" customWidth="1"/>
    <col min="16149" max="16149" width="5.125" style="96" customWidth="1"/>
    <col min="16150" max="16182" width="3.625" style="96" customWidth="1"/>
    <col min="16183" max="16183" width="11.875" style="96" customWidth="1"/>
    <col min="16184" max="16184" width="8.75" style="96" customWidth="1"/>
    <col min="16185" max="16384" width="6.375" style="96"/>
  </cols>
  <sheetData>
    <row r="1" spans="1:56">
      <c r="A1" s="246" t="s">
        <v>1452</v>
      </c>
      <c r="B1" s="247" t="s">
        <v>1453</v>
      </c>
      <c r="C1" s="246" t="s">
        <v>1454</v>
      </c>
      <c r="D1" s="246"/>
      <c r="E1" s="180"/>
      <c r="F1" s="250" t="s">
        <v>1455</v>
      </c>
      <c r="G1" s="251"/>
      <c r="H1" s="251"/>
      <c r="I1" s="252"/>
      <c r="J1" s="247" t="s">
        <v>1456</v>
      </c>
      <c r="K1" s="246" t="s">
        <v>1457</v>
      </c>
      <c r="L1" s="260" t="s">
        <v>1458</v>
      </c>
      <c r="M1" s="263" t="s">
        <v>1459</v>
      </c>
      <c r="N1" s="256" t="s">
        <v>1460</v>
      </c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8"/>
      <c r="BC1" s="244" t="s">
        <v>1461</v>
      </c>
    </row>
    <row r="2" spans="1:56">
      <c r="A2" s="246"/>
      <c r="B2" s="248"/>
      <c r="C2" s="246"/>
      <c r="D2" s="246"/>
      <c r="E2" s="181" t="s">
        <v>1462</v>
      </c>
      <c r="F2" s="253"/>
      <c r="G2" s="254"/>
      <c r="H2" s="254"/>
      <c r="I2" s="255"/>
      <c r="J2" s="248"/>
      <c r="K2" s="246"/>
      <c r="L2" s="261"/>
      <c r="M2" s="263"/>
      <c r="N2" s="245" t="s">
        <v>1463</v>
      </c>
      <c r="O2" s="245"/>
      <c r="P2" s="149" t="s">
        <v>1464</v>
      </c>
      <c r="Q2" s="149" t="s">
        <v>2093</v>
      </c>
      <c r="R2" s="149" t="s">
        <v>2094</v>
      </c>
      <c r="S2" s="149"/>
      <c r="T2" s="150"/>
      <c r="U2" s="245" t="s">
        <v>1465</v>
      </c>
      <c r="V2" s="245"/>
      <c r="W2" s="245" t="s">
        <v>1466</v>
      </c>
      <c r="X2" s="245"/>
      <c r="Y2" s="245" t="s">
        <v>1467</v>
      </c>
      <c r="Z2" s="245"/>
      <c r="AA2" s="245" t="s">
        <v>1468</v>
      </c>
      <c r="AB2" s="245"/>
      <c r="AC2" s="245" t="s">
        <v>1469</v>
      </c>
      <c r="AD2" s="245"/>
      <c r="AE2" s="245" t="s">
        <v>1470</v>
      </c>
      <c r="AF2" s="245"/>
      <c r="AG2" s="245" t="s">
        <v>1471</v>
      </c>
      <c r="AH2" s="245"/>
      <c r="AI2" s="245" t="s">
        <v>1472</v>
      </c>
      <c r="AJ2" s="245"/>
      <c r="AK2" s="245" t="s">
        <v>1473</v>
      </c>
      <c r="AL2" s="245"/>
      <c r="AM2" s="245" t="s">
        <v>1474</v>
      </c>
      <c r="AN2" s="245"/>
      <c r="AO2" s="245" t="s">
        <v>1475</v>
      </c>
      <c r="AP2" s="245"/>
      <c r="AQ2" s="245" t="s">
        <v>1476</v>
      </c>
      <c r="AR2" s="245"/>
      <c r="AS2" s="245" t="s">
        <v>1477</v>
      </c>
      <c r="AT2" s="245"/>
      <c r="AU2" s="245" t="s">
        <v>1478</v>
      </c>
      <c r="AV2" s="245"/>
      <c r="AW2" s="245" t="s">
        <v>1479</v>
      </c>
      <c r="AX2" s="245"/>
      <c r="AY2" s="245" t="s">
        <v>1480</v>
      </c>
      <c r="AZ2" s="245"/>
      <c r="BA2" s="245" t="s">
        <v>1481</v>
      </c>
      <c r="BB2" s="259"/>
      <c r="BC2" s="244"/>
      <c r="BD2" s="96" t="s">
        <v>1482</v>
      </c>
    </row>
    <row r="3" spans="1:56">
      <c r="A3" s="246"/>
      <c r="B3" s="249"/>
      <c r="C3" s="246"/>
      <c r="D3" s="246"/>
      <c r="E3" s="182"/>
      <c r="F3" s="97" t="s">
        <v>1483</v>
      </c>
      <c r="G3" s="97" t="s">
        <v>1484</v>
      </c>
      <c r="H3" s="97" t="s">
        <v>1485</v>
      </c>
      <c r="I3" s="97" t="s">
        <v>1486</v>
      </c>
      <c r="J3" s="249"/>
      <c r="K3" s="246"/>
      <c r="L3" s="262"/>
      <c r="M3" s="263"/>
      <c r="N3" s="179"/>
      <c r="O3" s="179"/>
      <c r="P3" s="149" t="s">
        <v>1487</v>
      </c>
      <c r="Q3" s="149"/>
      <c r="R3" s="149"/>
      <c r="S3" s="149"/>
      <c r="T3" s="150"/>
      <c r="U3" s="179" t="s">
        <v>1487</v>
      </c>
      <c r="V3" s="179" t="s">
        <v>1488</v>
      </c>
      <c r="W3" s="179" t="s">
        <v>1487</v>
      </c>
      <c r="X3" s="179" t="s">
        <v>1488</v>
      </c>
      <c r="Y3" s="179" t="s">
        <v>1487</v>
      </c>
      <c r="Z3" s="179" t="s">
        <v>1488</v>
      </c>
      <c r="AA3" s="179" t="s">
        <v>1487</v>
      </c>
      <c r="AB3" s="179" t="s">
        <v>1488</v>
      </c>
      <c r="AC3" s="179" t="s">
        <v>1487</v>
      </c>
      <c r="AD3" s="179" t="s">
        <v>1488</v>
      </c>
      <c r="AE3" s="179" t="s">
        <v>1487</v>
      </c>
      <c r="AF3" s="179" t="s">
        <v>1488</v>
      </c>
      <c r="AG3" s="179" t="s">
        <v>1487</v>
      </c>
      <c r="AH3" s="179" t="s">
        <v>1488</v>
      </c>
      <c r="AI3" s="179" t="s">
        <v>1487</v>
      </c>
      <c r="AJ3" s="179" t="s">
        <v>1488</v>
      </c>
      <c r="AK3" s="179" t="s">
        <v>1487</v>
      </c>
      <c r="AL3" s="179" t="s">
        <v>1488</v>
      </c>
      <c r="AM3" s="179" t="s">
        <v>1487</v>
      </c>
      <c r="AN3" s="179" t="s">
        <v>1488</v>
      </c>
      <c r="AO3" s="179" t="s">
        <v>1487</v>
      </c>
      <c r="AP3" s="179" t="s">
        <v>1488</v>
      </c>
      <c r="AQ3" s="179" t="s">
        <v>1487</v>
      </c>
      <c r="AR3" s="179" t="s">
        <v>1488</v>
      </c>
      <c r="AS3" s="179" t="s">
        <v>1487</v>
      </c>
      <c r="AT3" s="179" t="s">
        <v>1488</v>
      </c>
      <c r="AU3" s="179" t="s">
        <v>1487</v>
      </c>
      <c r="AV3" s="179" t="s">
        <v>1488</v>
      </c>
      <c r="AW3" s="179" t="s">
        <v>1487</v>
      </c>
      <c r="AX3" s="179" t="s">
        <v>1488</v>
      </c>
      <c r="AY3" s="179" t="s">
        <v>1487</v>
      </c>
      <c r="AZ3" s="179" t="s">
        <v>1488</v>
      </c>
      <c r="BA3" s="179" t="s">
        <v>1487</v>
      </c>
      <c r="BB3" s="183" t="s">
        <v>1488</v>
      </c>
      <c r="BC3" s="244"/>
    </row>
    <row r="4" spans="1:56">
      <c r="A4" s="241" t="s">
        <v>1489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3"/>
      <c r="BD4" s="98"/>
    </row>
    <row r="5" spans="1:56" s="101" customFormat="1" ht="23.25">
      <c r="A5" s="99">
        <v>1</v>
      </c>
      <c r="B5" s="100" t="s">
        <v>1490</v>
      </c>
      <c r="C5" s="101" t="s">
        <v>1491</v>
      </c>
      <c r="D5" s="101" t="s">
        <v>1492</v>
      </c>
      <c r="E5" s="99">
        <v>83</v>
      </c>
      <c r="F5" s="102" t="s">
        <v>1485</v>
      </c>
      <c r="G5" s="102" t="s">
        <v>1485</v>
      </c>
      <c r="H5" s="102" t="s">
        <v>1485</v>
      </c>
      <c r="I5" s="99" t="s">
        <v>1483</v>
      </c>
      <c r="J5" s="99" t="s">
        <v>1493</v>
      </c>
      <c r="K5" s="99" t="s">
        <v>1494</v>
      </c>
      <c r="L5" s="103" t="s">
        <v>1495</v>
      </c>
      <c r="M5" s="103" t="s">
        <v>1496</v>
      </c>
      <c r="N5" s="104" t="s">
        <v>1497</v>
      </c>
      <c r="O5" s="99"/>
      <c r="P5" s="99">
        <v>11</v>
      </c>
      <c r="Q5" s="151">
        <v>241785</v>
      </c>
      <c r="R5" s="151">
        <v>241841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105"/>
    </row>
    <row r="6" spans="1:56" s="101" customFormat="1" ht="23.25">
      <c r="A6" s="99">
        <v>2</v>
      </c>
      <c r="B6" s="100" t="s">
        <v>1499</v>
      </c>
      <c r="C6" s="101" t="s">
        <v>1500</v>
      </c>
      <c r="D6" s="101" t="s">
        <v>1501</v>
      </c>
      <c r="E6" s="99">
        <v>28</v>
      </c>
      <c r="F6" s="99" t="s">
        <v>1483</v>
      </c>
      <c r="G6" s="106" t="s">
        <v>1485</v>
      </c>
      <c r="H6" s="106" t="s">
        <v>1485</v>
      </c>
      <c r="I6" s="99" t="s">
        <v>1483</v>
      </c>
      <c r="J6" s="107">
        <v>241203</v>
      </c>
      <c r="K6" s="99" t="s">
        <v>1502</v>
      </c>
      <c r="L6" s="103" t="s">
        <v>1503</v>
      </c>
      <c r="M6" s="103" t="s">
        <v>1504</v>
      </c>
      <c r="N6" s="104">
        <v>24</v>
      </c>
      <c r="O6" s="106"/>
      <c r="P6" s="99">
        <v>20</v>
      </c>
      <c r="Q6" s="107">
        <v>241834</v>
      </c>
      <c r="R6" s="107">
        <v>241911</v>
      </c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105" t="s">
        <v>35</v>
      </c>
    </row>
    <row r="7" spans="1:56" s="101" customFormat="1" ht="23.25">
      <c r="A7" s="99">
        <v>3</v>
      </c>
      <c r="B7" s="100" t="s">
        <v>1505</v>
      </c>
      <c r="C7" s="101" t="s">
        <v>1506</v>
      </c>
      <c r="D7" s="101" t="s">
        <v>1507</v>
      </c>
      <c r="E7" s="99">
        <v>48</v>
      </c>
      <c r="F7" s="99" t="s">
        <v>1508</v>
      </c>
      <c r="G7" s="106" t="s">
        <v>1485</v>
      </c>
      <c r="H7" s="106" t="s">
        <v>1485</v>
      </c>
      <c r="I7" s="99" t="s">
        <v>1508</v>
      </c>
      <c r="J7" s="107">
        <v>241239</v>
      </c>
      <c r="K7" s="99" t="s">
        <v>1502</v>
      </c>
      <c r="L7" s="103" t="s">
        <v>1509</v>
      </c>
      <c r="M7" s="103" t="s">
        <v>1510</v>
      </c>
      <c r="N7" s="104">
        <v>24</v>
      </c>
      <c r="O7" s="106"/>
      <c r="P7" s="99">
        <v>19</v>
      </c>
      <c r="Q7" s="107">
        <v>241799</v>
      </c>
      <c r="R7" s="107">
        <v>241883</v>
      </c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105" t="s">
        <v>35</v>
      </c>
    </row>
    <row r="8" spans="1:56" s="101" customFormat="1" ht="23.25">
      <c r="A8" s="99">
        <v>4</v>
      </c>
      <c r="B8" s="99" t="s">
        <v>1511</v>
      </c>
      <c r="C8" s="101" t="s">
        <v>1512</v>
      </c>
      <c r="D8" s="101" t="s">
        <v>1513</v>
      </c>
      <c r="E8" s="99">
        <v>19</v>
      </c>
      <c r="F8" s="99" t="s">
        <v>1483</v>
      </c>
      <c r="G8" s="106" t="s">
        <v>1485</v>
      </c>
      <c r="H8" s="106" t="s">
        <v>1485</v>
      </c>
      <c r="I8" s="99" t="s">
        <v>1483</v>
      </c>
      <c r="J8" s="107">
        <v>241239</v>
      </c>
      <c r="K8" s="99" t="s">
        <v>1502</v>
      </c>
      <c r="L8" s="103" t="s">
        <v>1514</v>
      </c>
      <c r="M8" s="103" t="s">
        <v>1515</v>
      </c>
      <c r="N8" s="104">
        <v>24</v>
      </c>
      <c r="O8" s="99"/>
      <c r="P8" s="99">
        <v>19</v>
      </c>
      <c r="Q8" s="107">
        <v>241820</v>
      </c>
      <c r="R8" s="107">
        <v>241848</v>
      </c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105" t="s">
        <v>35</v>
      </c>
    </row>
    <row r="9" spans="1:56" s="101" customFormat="1" ht="23.25">
      <c r="A9" s="99">
        <v>5</v>
      </c>
      <c r="B9" s="99" t="s">
        <v>1516</v>
      </c>
      <c r="C9" s="101" t="s">
        <v>1517</v>
      </c>
      <c r="D9" s="101" t="s">
        <v>1518</v>
      </c>
      <c r="E9" s="99">
        <v>21</v>
      </c>
      <c r="F9" s="99" t="s">
        <v>1483</v>
      </c>
      <c r="G9" s="106" t="s">
        <v>1485</v>
      </c>
      <c r="H9" s="106" t="s">
        <v>1485</v>
      </c>
      <c r="I9" s="99" t="s">
        <v>1483</v>
      </c>
      <c r="J9" s="107">
        <v>241239</v>
      </c>
      <c r="K9" s="99" t="s">
        <v>1502</v>
      </c>
      <c r="L9" s="103" t="s">
        <v>1519</v>
      </c>
      <c r="M9" s="103" t="s">
        <v>1520</v>
      </c>
      <c r="N9" s="104">
        <v>24</v>
      </c>
      <c r="O9" s="99"/>
      <c r="P9" s="99">
        <v>19</v>
      </c>
      <c r="Q9" s="107">
        <v>241820</v>
      </c>
      <c r="R9" s="107">
        <v>241904</v>
      </c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105" t="s">
        <v>35</v>
      </c>
    </row>
    <row r="10" spans="1:56" s="101" customFormat="1" ht="23.25">
      <c r="A10" s="99">
        <v>6</v>
      </c>
      <c r="B10" s="99" t="s">
        <v>1521</v>
      </c>
      <c r="C10" s="101" t="s">
        <v>1522</v>
      </c>
      <c r="D10" s="101" t="s">
        <v>1260</v>
      </c>
      <c r="E10" s="99">
        <v>45</v>
      </c>
      <c r="F10" s="99" t="s">
        <v>1483</v>
      </c>
      <c r="G10" s="106" t="s">
        <v>1485</v>
      </c>
      <c r="H10" s="106" t="s">
        <v>1485</v>
      </c>
      <c r="I10" s="99" t="s">
        <v>1483</v>
      </c>
      <c r="J10" s="107">
        <v>241239</v>
      </c>
      <c r="K10" s="99" t="s">
        <v>1502</v>
      </c>
      <c r="L10" s="103" t="s">
        <v>1523</v>
      </c>
      <c r="M10" s="103" t="s">
        <v>1524</v>
      </c>
      <c r="N10" s="104">
        <v>24</v>
      </c>
      <c r="O10" s="99"/>
      <c r="P10" s="99">
        <v>19</v>
      </c>
      <c r="Q10" s="107">
        <v>241806</v>
      </c>
      <c r="R10" s="107">
        <v>241862</v>
      </c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105" t="s">
        <v>35</v>
      </c>
    </row>
    <row r="11" spans="1:56" s="101" customFormat="1" ht="23.25">
      <c r="A11" s="99">
        <v>7</v>
      </c>
      <c r="B11" s="99" t="s">
        <v>1525</v>
      </c>
      <c r="C11" s="101" t="s">
        <v>1526</v>
      </c>
      <c r="D11" s="101" t="s">
        <v>1527</v>
      </c>
      <c r="E11" s="99">
        <v>42</v>
      </c>
      <c r="F11" s="106" t="s">
        <v>1485</v>
      </c>
      <c r="G11" s="106" t="s">
        <v>1485</v>
      </c>
      <c r="H11" s="106" t="s">
        <v>1485</v>
      </c>
      <c r="I11" s="106" t="s">
        <v>1485</v>
      </c>
      <c r="J11" s="107">
        <v>241250</v>
      </c>
      <c r="K11" s="99" t="s">
        <v>1502</v>
      </c>
      <c r="L11" s="103" t="s">
        <v>1528</v>
      </c>
      <c r="M11" s="103" t="s">
        <v>1529</v>
      </c>
      <c r="N11" s="104">
        <v>24</v>
      </c>
      <c r="O11" s="99"/>
      <c r="P11" s="99">
        <v>18</v>
      </c>
      <c r="Q11" s="107">
        <v>241778</v>
      </c>
      <c r="R11" s="107">
        <v>241862</v>
      </c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105" t="s">
        <v>35</v>
      </c>
    </row>
    <row r="12" spans="1:56" s="101" customFormat="1" ht="23.25">
      <c r="A12" s="99">
        <v>8</v>
      </c>
      <c r="B12" s="99" t="s">
        <v>1530</v>
      </c>
      <c r="C12" s="101" t="s">
        <v>1531</v>
      </c>
      <c r="D12" s="101" t="s">
        <v>1532</v>
      </c>
      <c r="E12" s="99">
        <v>30</v>
      </c>
      <c r="F12" s="106" t="s">
        <v>1485</v>
      </c>
      <c r="G12" s="106" t="s">
        <v>1485</v>
      </c>
      <c r="H12" s="106" t="s">
        <v>1485</v>
      </c>
      <c r="I12" s="99" t="s">
        <v>1483</v>
      </c>
      <c r="J12" s="107">
        <v>241250</v>
      </c>
      <c r="K12" s="99" t="s">
        <v>1502</v>
      </c>
      <c r="L12" s="103" t="s">
        <v>1533</v>
      </c>
      <c r="M12" s="103" t="s">
        <v>334</v>
      </c>
      <c r="N12" s="104">
        <v>24</v>
      </c>
      <c r="O12" s="99"/>
      <c r="P12" s="99">
        <v>18</v>
      </c>
      <c r="Q12" s="107">
        <v>241785</v>
      </c>
      <c r="R12" s="107">
        <v>241862</v>
      </c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105" t="s">
        <v>35</v>
      </c>
    </row>
    <row r="13" spans="1:56" ht="23.25">
      <c r="A13" s="99">
        <v>9</v>
      </c>
      <c r="B13" s="99" t="s">
        <v>1534</v>
      </c>
      <c r="C13" s="101" t="s">
        <v>1535</v>
      </c>
      <c r="D13" s="101" t="s">
        <v>1536</v>
      </c>
      <c r="E13" s="99">
        <v>22</v>
      </c>
      <c r="F13" s="99" t="s">
        <v>1508</v>
      </c>
      <c r="G13" s="106" t="s">
        <v>1485</v>
      </c>
      <c r="H13" s="106" t="s">
        <v>1485</v>
      </c>
      <c r="I13" s="99" t="s">
        <v>1508</v>
      </c>
      <c r="J13" s="107">
        <v>241257</v>
      </c>
      <c r="K13" s="99" t="s">
        <v>1537</v>
      </c>
      <c r="L13" s="103" t="s">
        <v>1538</v>
      </c>
      <c r="M13" s="103" t="s">
        <v>1539</v>
      </c>
      <c r="N13" s="104">
        <v>24</v>
      </c>
      <c r="O13" s="99"/>
      <c r="P13" s="99">
        <v>18</v>
      </c>
      <c r="Q13" s="107">
        <v>241799</v>
      </c>
      <c r="R13" s="107">
        <v>241883</v>
      </c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105" t="s">
        <v>35</v>
      </c>
    </row>
    <row r="14" spans="1:56" s="109" customFormat="1">
      <c r="A14" s="108">
        <v>10</v>
      </c>
      <c r="B14" s="108" t="s">
        <v>1540</v>
      </c>
      <c r="C14" s="109" t="s">
        <v>1541</v>
      </c>
      <c r="D14" s="109" t="s">
        <v>1542</v>
      </c>
      <c r="E14" s="108">
        <v>36</v>
      </c>
      <c r="F14" s="110" t="s">
        <v>1485</v>
      </c>
      <c r="G14" s="110" t="s">
        <v>1485</v>
      </c>
      <c r="H14" s="110" t="s">
        <v>1485</v>
      </c>
      <c r="I14" s="108" t="s">
        <v>1508</v>
      </c>
      <c r="J14" s="111">
        <v>241277</v>
      </c>
      <c r="K14" s="108" t="s">
        <v>1543</v>
      </c>
      <c r="L14" s="112" t="s">
        <v>1544</v>
      </c>
      <c r="M14" s="112" t="s">
        <v>1545</v>
      </c>
      <c r="N14" s="113">
        <v>24</v>
      </c>
      <c r="O14" s="110"/>
      <c r="P14" s="108">
        <v>17</v>
      </c>
      <c r="Q14" s="111">
        <v>241760</v>
      </c>
      <c r="R14" s="111">
        <v>241858</v>
      </c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</row>
    <row r="15" spans="1:56" s="101" customFormat="1">
      <c r="A15" s="99">
        <v>11</v>
      </c>
      <c r="B15" s="99" t="s">
        <v>1546</v>
      </c>
      <c r="C15" s="101" t="s">
        <v>1547</v>
      </c>
      <c r="D15" s="101" t="s">
        <v>1548</v>
      </c>
      <c r="E15" s="99">
        <v>35</v>
      </c>
      <c r="F15" s="99" t="s">
        <v>1508</v>
      </c>
      <c r="G15" s="106" t="s">
        <v>1485</v>
      </c>
      <c r="H15" s="106" t="s">
        <v>1485</v>
      </c>
      <c r="I15" s="99" t="s">
        <v>1508</v>
      </c>
      <c r="J15" s="107">
        <v>241400</v>
      </c>
      <c r="K15" s="99" t="s">
        <v>1543</v>
      </c>
      <c r="L15" s="103" t="s">
        <v>1549</v>
      </c>
      <c r="M15" s="103" t="s">
        <v>1550</v>
      </c>
      <c r="N15" s="104">
        <v>24</v>
      </c>
      <c r="O15" s="106"/>
      <c r="P15" s="99">
        <v>13</v>
      </c>
      <c r="Q15" s="152">
        <v>241764</v>
      </c>
      <c r="R15" s="107">
        <v>241848</v>
      </c>
      <c r="S15" s="99"/>
      <c r="T15" s="99"/>
      <c r="U15" s="99"/>
      <c r="V15" s="99"/>
      <c r="W15" s="99"/>
      <c r="X15" s="99"/>
      <c r="Y15" s="106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</row>
    <row r="16" spans="1:56" s="101" customFormat="1">
      <c r="A16" s="99">
        <v>12</v>
      </c>
      <c r="B16" s="99" t="s">
        <v>1551</v>
      </c>
      <c r="C16" s="101" t="s">
        <v>1552</v>
      </c>
      <c r="D16" s="101" t="s">
        <v>1553</v>
      </c>
      <c r="E16" s="99">
        <v>53</v>
      </c>
      <c r="F16" s="106" t="s">
        <v>1485</v>
      </c>
      <c r="G16" s="106" t="s">
        <v>1485</v>
      </c>
      <c r="H16" s="106" t="s">
        <v>1485</v>
      </c>
      <c r="I16" s="99" t="s">
        <v>1483</v>
      </c>
      <c r="J16" s="107">
        <v>241790</v>
      </c>
      <c r="K16" s="99" t="s">
        <v>1543</v>
      </c>
      <c r="L16" s="103" t="s">
        <v>1554</v>
      </c>
      <c r="M16" s="103" t="s">
        <v>1515</v>
      </c>
      <c r="N16" s="104">
        <v>24</v>
      </c>
      <c r="O16" s="99"/>
      <c r="P16" s="99">
        <v>13</v>
      </c>
      <c r="Q16" s="107">
        <v>241729</v>
      </c>
      <c r="R16" s="107">
        <v>241911</v>
      </c>
      <c r="S16" s="99"/>
      <c r="T16" s="99"/>
      <c r="U16" s="99"/>
      <c r="V16" s="99"/>
      <c r="W16" s="99"/>
      <c r="X16" s="99"/>
      <c r="Y16" s="106"/>
      <c r="Z16" s="106"/>
      <c r="AA16" s="106"/>
      <c r="AB16" s="99"/>
      <c r="AC16" s="106"/>
      <c r="AD16" s="99"/>
      <c r="AE16" s="99"/>
      <c r="AF16" s="106"/>
      <c r="AG16" s="99"/>
      <c r="AH16" s="106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</row>
    <row r="17" spans="1:56" s="101" customFormat="1">
      <c r="A17" s="99">
        <v>13</v>
      </c>
      <c r="B17" s="99" t="s">
        <v>1555</v>
      </c>
      <c r="C17" s="101" t="s">
        <v>1556</v>
      </c>
      <c r="D17" s="101" t="s">
        <v>1557</v>
      </c>
      <c r="E17" s="99">
        <v>62</v>
      </c>
      <c r="F17" s="99" t="s">
        <v>1483</v>
      </c>
      <c r="G17" s="106" t="s">
        <v>1485</v>
      </c>
      <c r="H17" s="106" t="s">
        <v>1485</v>
      </c>
      <c r="I17" s="99" t="s">
        <v>1483</v>
      </c>
      <c r="J17" s="107">
        <v>241484</v>
      </c>
      <c r="K17" s="99" t="s">
        <v>1543</v>
      </c>
      <c r="L17" s="103" t="s">
        <v>1558</v>
      </c>
      <c r="M17" s="103" t="s">
        <v>1559</v>
      </c>
      <c r="N17" s="104">
        <v>24</v>
      </c>
      <c r="O17" s="99"/>
      <c r="P17" s="99">
        <v>11</v>
      </c>
      <c r="Q17" s="107">
        <v>241778</v>
      </c>
      <c r="R17" s="107">
        <v>241883</v>
      </c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</row>
    <row r="18" spans="1:56" s="101" customFormat="1">
      <c r="A18" s="99">
        <v>14</v>
      </c>
      <c r="B18" s="100" t="s">
        <v>1560</v>
      </c>
      <c r="C18" s="101" t="s">
        <v>1561</v>
      </c>
      <c r="D18" s="101" t="s">
        <v>1562</v>
      </c>
      <c r="E18" s="99">
        <v>25</v>
      </c>
      <c r="F18" s="99" t="s">
        <v>1483</v>
      </c>
      <c r="G18" s="106" t="s">
        <v>1485</v>
      </c>
      <c r="H18" s="106" t="s">
        <v>1485</v>
      </c>
      <c r="I18" s="99" t="s">
        <v>1483</v>
      </c>
      <c r="J18" s="107">
        <v>241551</v>
      </c>
      <c r="K18" s="99" t="s">
        <v>1543</v>
      </c>
      <c r="L18" s="103" t="s">
        <v>1563</v>
      </c>
      <c r="M18" s="103" t="s">
        <v>1564</v>
      </c>
      <c r="N18" s="104">
        <v>24</v>
      </c>
      <c r="O18" s="99"/>
      <c r="P18" s="99">
        <v>8</v>
      </c>
      <c r="Q18" s="107">
        <v>241786</v>
      </c>
      <c r="R18" s="107">
        <v>241891</v>
      </c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114"/>
    </row>
    <row r="19" spans="1:56" s="101" customFormat="1">
      <c r="A19" s="99">
        <v>15</v>
      </c>
      <c r="B19" s="99" t="s">
        <v>1565</v>
      </c>
      <c r="C19" s="101" t="s">
        <v>1566</v>
      </c>
      <c r="D19" s="101" t="s">
        <v>1567</v>
      </c>
      <c r="E19" s="99">
        <v>30</v>
      </c>
      <c r="F19" s="106" t="s">
        <v>1485</v>
      </c>
      <c r="G19" s="106" t="s">
        <v>1485</v>
      </c>
      <c r="H19" s="106" t="s">
        <v>1485</v>
      </c>
      <c r="I19" s="99" t="s">
        <v>1483</v>
      </c>
      <c r="J19" s="107">
        <v>241617</v>
      </c>
      <c r="K19" s="99" t="s">
        <v>1568</v>
      </c>
      <c r="L19" s="103" t="s">
        <v>1569</v>
      </c>
      <c r="M19" s="103" t="s">
        <v>1570</v>
      </c>
      <c r="N19" s="104">
        <v>9</v>
      </c>
      <c r="O19" s="99"/>
      <c r="P19" s="99">
        <v>6</v>
      </c>
      <c r="Q19" s="107">
        <v>241806</v>
      </c>
      <c r="R19" s="107">
        <v>241873</v>
      </c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</row>
    <row r="20" spans="1:56" s="101" customFormat="1">
      <c r="A20" s="99">
        <v>16</v>
      </c>
      <c r="B20" s="100" t="s">
        <v>1571</v>
      </c>
      <c r="C20" s="101" t="s">
        <v>1572</v>
      </c>
      <c r="D20" s="101" t="s">
        <v>1573</v>
      </c>
      <c r="E20" s="99">
        <v>57</v>
      </c>
      <c r="F20" s="99" t="s">
        <v>1483</v>
      </c>
      <c r="G20" s="106" t="s">
        <v>1485</v>
      </c>
      <c r="H20" s="106" t="s">
        <v>1485</v>
      </c>
      <c r="I20" s="99" t="s">
        <v>1483</v>
      </c>
      <c r="J20" s="107">
        <v>241624</v>
      </c>
      <c r="K20" s="99" t="s">
        <v>1568</v>
      </c>
      <c r="L20" s="103" t="s">
        <v>1574</v>
      </c>
      <c r="M20" s="103" t="s">
        <v>1575</v>
      </c>
      <c r="N20" s="104">
        <v>9</v>
      </c>
      <c r="O20" s="106"/>
      <c r="P20" s="99">
        <v>6</v>
      </c>
      <c r="Q20" s="107">
        <v>241820</v>
      </c>
      <c r="R20" s="107">
        <v>241904</v>
      </c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</row>
    <row r="21" spans="1:56" s="101" customFormat="1">
      <c r="A21" s="99">
        <v>17</v>
      </c>
      <c r="B21" s="100" t="s">
        <v>1576</v>
      </c>
      <c r="C21" s="101" t="s">
        <v>1577</v>
      </c>
      <c r="D21" s="101" t="s">
        <v>1578</v>
      </c>
      <c r="E21" s="99">
        <v>54</v>
      </c>
      <c r="F21" s="99"/>
      <c r="G21" s="106" t="s">
        <v>1485</v>
      </c>
      <c r="H21" s="106" t="s">
        <v>1485</v>
      </c>
      <c r="I21" s="99"/>
      <c r="J21" s="107">
        <v>241655</v>
      </c>
      <c r="K21" s="99" t="s">
        <v>1543</v>
      </c>
      <c r="L21" s="103" t="s">
        <v>1579</v>
      </c>
      <c r="M21" s="103" t="s">
        <v>29</v>
      </c>
      <c r="N21" s="104">
        <v>24</v>
      </c>
      <c r="O21" s="99"/>
      <c r="P21" s="99">
        <v>5</v>
      </c>
      <c r="Q21" s="107">
        <v>241834</v>
      </c>
      <c r="R21" s="107">
        <v>241883</v>
      </c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</row>
    <row r="22" spans="1:56" s="101" customFormat="1">
      <c r="A22" s="99">
        <v>18</v>
      </c>
      <c r="B22" s="99">
        <v>15.61</v>
      </c>
      <c r="C22" s="101" t="s">
        <v>1580</v>
      </c>
      <c r="D22" s="101" t="s">
        <v>1581</v>
      </c>
      <c r="E22" s="99">
        <v>25</v>
      </c>
      <c r="F22" s="99"/>
      <c r="G22" s="106" t="s">
        <v>1485</v>
      </c>
      <c r="H22" s="106" t="s">
        <v>1485</v>
      </c>
      <c r="I22" s="99"/>
      <c r="J22" s="107">
        <v>241681</v>
      </c>
      <c r="K22" s="99" t="s">
        <v>1543</v>
      </c>
      <c r="L22" s="103" t="s">
        <v>1582</v>
      </c>
      <c r="M22" s="103" t="s">
        <v>1583</v>
      </c>
      <c r="N22" s="99">
        <v>24</v>
      </c>
      <c r="O22" s="99"/>
      <c r="P22" s="99">
        <v>4</v>
      </c>
      <c r="Q22" s="107">
        <v>241800</v>
      </c>
      <c r="R22" s="107">
        <v>241877</v>
      </c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</row>
    <row r="23" spans="1:56" s="101" customFormat="1">
      <c r="A23" s="99">
        <v>19</v>
      </c>
      <c r="B23" s="99">
        <v>16.61</v>
      </c>
      <c r="C23" s="101" t="s">
        <v>2095</v>
      </c>
      <c r="D23" s="101" t="s">
        <v>2096</v>
      </c>
      <c r="E23" s="99">
        <v>68</v>
      </c>
      <c r="F23" s="99"/>
      <c r="G23" s="106"/>
      <c r="H23" s="106" t="s">
        <v>1485</v>
      </c>
      <c r="I23" s="99"/>
      <c r="J23" s="107">
        <v>241687</v>
      </c>
      <c r="K23" s="99" t="s">
        <v>1543</v>
      </c>
      <c r="L23" s="103" t="s">
        <v>2097</v>
      </c>
      <c r="M23" s="103" t="s">
        <v>1515</v>
      </c>
      <c r="N23" s="104">
        <v>24</v>
      </c>
      <c r="O23" s="99"/>
      <c r="P23" s="99">
        <v>4</v>
      </c>
      <c r="Q23" s="107">
        <v>241820</v>
      </c>
      <c r="R23" s="107">
        <v>241876</v>
      </c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</row>
    <row r="24" spans="1:56" s="101" customFormat="1">
      <c r="A24" s="99">
        <v>20</v>
      </c>
      <c r="B24" s="99" t="s">
        <v>1584</v>
      </c>
      <c r="C24" s="101" t="s">
        <v>1585</v>
      </c>
      <c r="D24" s="101" t="s">
        <v>1586</v>
      </c>
      <c r="E24" s="99">
        <v>48</v>
      </c>
      <c r="F24" s="99" t="s">
        <v>1483</v>
      </c>
      <c r="G24" s="106" t="s">
        <v>1485</v>
      </c>
      <c r="H24" s="106" t="s">
        <v>1485</v>
      </c>
      <c r="I24" s="99" t="s">
        <v>1483</v>
      </c>
      <c r="J24" s="107">
        <v>241729</v>
      </c>
      <c r="K24" s="99" t="s">
        <v>1543</v>
      </c>
      <c r="L24" s="103" t="s">
        <v>1587</v>
      </c>
      <c r="M24" s="103" t="s">
        <v>1588</v>
      </c>
      <c r="N24" s="99">
        <v>24</v>
      </c>
      <c r="O24" s="106"/>
      <c r="P24" s="115">
        <v>3</v>
      </c>
      <c r="Q24" s="107">
        <v>242093</v>
      </c>
      <c r="R24" s="107">
        <v>241883</v>
      </c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</row>
    <row r="25" spans="1:56" s="101" customFormat="1">
      <c r="A25" s="99">
        <v>21</v>
      </c>
      <c r="B25" s="99">
        <v>2.62</v>
      </c>
      <c r="C25" s="101" t="s">
        <v>1589</v>
      </c>
      <c r="D25" s="101" t="s">
        <v>1590</v>
      </c>
      <c r="E25" s="99">
        <v>47</v>
      </c>
      <c r="F25" s="99" t="s">
        <v>1483</v>
      </c>
      <c r="G25" s="106" t="s">
        <v>1485</v>
      </c>
      <c r="H25" s="106" t="s">
        <v>1485</v>
      </c>
      <c r="I25" s="99" t="s">
        <v>1483</v>
      </c>
      <c r="J25" s="107">
        <v>241555</v>
      </c>
      <c r="K25" s="99" t="s">
        <v>1543</v>
      </c>
      <c r="L25" s="103" t="s">
        <v>1591</v>
      </c>
      <c r="M25" s="103" t="s">
        <v>1592</v>
      </c>
      <c r="N25" s="99">
        <v>24</v>
      </c>
      <c r="O25" s="106"/>
      <c r="P25" s="104">
        <v>13</v>
      </c>
      <c r="Q25" s="152">
        <v>241765</v>
      </c>
      <c r="R25" s="107">
        <v>241940</v>
      </c>
      <c r="S25" s="99"/>
      <c r="T25" s="99"/>
      <c r="U25" s="115"/>
      <c r="V25" s="99"/>
      <c r="W25" s="115"/>
      <c r="X25" s="99"/>
      <c r="Y25" s="115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</row>
    <row r="26" spans="1:56" s="101" customFormat="1">
      <c r="A26" s="99">
        <v>22</v>
      </c>
      <c r="B26" s="99" t="s">
        <v>1593</v>
      </c>
      <c r="C26" s="101" t="s">
        <v>1594</v>
      </c>
      <c r="D26" s="101" t="s">
        <v>1595</v>
      </c>
      <c r="E26" s="99">
        <v>65</v>
      </c>
      <c r="F26" s="106" t="s">
        <v>1485</v>
      </c>
      <c r="G26" s="106" t="s">
        <v>1485</v>
      </c>
      <c r="H26" s="106" t="s">
        <v>1485</v>
      </c>
      <c r="I26" s="99" t="s">
        <v>1483</v>
      </c>
      <c r="J26" s="107">
        <v>241764</v>
      </c>
      <c r="K26" s="99" t="s">
        <v>1596</v>
      </c>
      <c r="L26" s="103" t="s">
        <v>1597</v>
      </c>
      <c r="M26" s="103" t="s">
        <v>1598</v>
      </c>
      <c r="N26" s="99">
        <v>24</v>
      </c>
      <c r="O26" s="106"/>
      <c r="P26" s="115">
        <v>1</v>
      </c>
      <c r="Q26" s="153">
        <v>241827</v>
      </c>
      <c r="R26" s="153">
        <v>241883</v>
      </c>
      <c r="S26" s="115"/>
      <c r="T26" s="99"/>
      <c r="U26" s="99"/>
      <c r="V26" s="99"/>
      <c r="W26" s="99"/>
      <c r="X26" s="99"/>
      <c r="Y26" s="106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</row>
    <row r="27" spans="1:56" s="101" customFormat="1">
      <c r="A27" s="99">
        <v>23</v>
      </c>
      <c r="B27" s="99" t="s">
        <v>1599</v>
      </c>
      <c r="C27" s="101" t="s">
        <v>1600</v>
      </c>
      <c r="D27" s="101" t="s">
        <v>1601</v>
      </c>
      <c r="E27" s="99">
        <v>60</v>
      </c>
      <c r="F27" s="106"/>
      <c r="G27" s="106"/>
      <c r="H27" s="106" t="s">
        <v>1485</v>
      </c>
      <c r="I27" s="99"/>
      <c r="J27" s="107">
        <v>241718</v>
      </c>
      <c r="K27" s="99" t="s">
        <v>1543</v>
      </c>
      <c r="L27" s="103" t="s">
        <v>1602</v>
      </c>
      <c r="M27" s="103" t="s">
        <v>1496</v>
      </c>
      <c r="N27" s="99">
        <v>24</v>
      </c>
      <c r="O27" s="99"/>
      <c r="P27" s="115">
        <v>3</v>
      </c>
      <c r="Q27" s="107">
        <v>241785</v>
      </c>
      <c r="R27" s="107">
        <v>241871</v>
      </c>
      <c r="S27" s="99"/>
      <c r="T27" s="99"/>
      <c r="U27" s="99"/>
      <c r="V27" s="99"/>
      <c r="W27" s="99"/>
      <c r="X27" s="99"/>
      <c r="Y27" s="106"/>
      <c r="Z27" s="106"/>
      <c r="AA27" s="106"/>
      <c r="AB27" s="99"/>
      <c r="AC27" s="106"/>
      <c r="AD27" s="99"/>
      <c r="AE27" s="99"/>
      <c r="AF27" s="106"/>
      <c r="AG27" s="99"/>
      <c r="AH27" s="106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</row>
    <row r="28" spans="1:56" s="101" customFormat="1">
      <c r="A28" s="99">
        <v>24</v>
      </c>
      <c r="B28" s="99" t="s">
        <v>1603</v>
      </c>
      <c r="C28" s="101" t="s">
        <v>1604</v>
      </c>
      <c r="D28" s="101" t="s">
        <v>1605</v>
      </c>
      <c r="E28" s="99">
        <v>59</v>
      </c>
      <c r="F28" s="106"/>
      <c r="G28" s="106" t="s">
        <v>1485</v>
      </c>
      <c r="H28" s="106" t="s">
        <v>1485</v>
      </c>
      <c r="I28" s="99"/>
      <c r="J28" s="107">
        <v>241806</v>
      </c>
      <c r="K28" s="99" t="s">
        <v>1543</v>
      </c>
      <c r="L28" s="103" t="s">
        <v>1606</v>
      </c>
      <c r="M28" s="103" t="s">
        <v>1607</v>
      </c>
      <c r="N28" s="99">
        <v>24</v>
      </c>
      <c r="O28" s="99"/>
      <c r="P28" s="99">
        <v>1</v>
      </c>
      <c r="Q28" s="107">
        <v>241820</v>
      </c>
      <c r="R28" s="107">
        <v>241876</v>
      </c>
      <c r="S28" s="99"/>
      <c r="T28" s="99"/>
      <c r="U28" s="99"/>
      <c r="V28" s="99"/>
      <c r="W28" s="99"/>
      <c r="X28" s="99"/>
      <c r="Y28" s="106"/>
      <c r="Z28" s="106"/>
      <c r="AA28" s="106"/>
      <c r="AB28" s="99"/>
      <c r="AC28" s="106"/>
      <c r="AD28" s="99"/>
      <c r="AE28" s="99"/>
      <c r="AF28" s="106"/>
      <c r="AG28" s="99"/>
      <c r="AH28" s="106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</row>
    <row r="29" spans="1:56" s="101" customFormat="1">
      <c r="A29" s="99">
        <v>25</v>
      </c>
      <c r="B29" s="99" t="s">
        <v>1608</v>
      </c>
      <c r="C29" s="101" t="s">
        <v>1609</v>
      </c>
      <c r="D29" s="101" t="s">
        <v>1610</v>
      </c>
      <c r="E29" s="99">
        <v>22</v>
      </c>
      <c r="F29" s="106"/>
      <c r="G29" s="106" t="s">
        <v>1485</v>
      </c>
      <c r="H29" s="106" t="s">
        <v>1485</v>
      </c>
      <c r="I29" s="99"/>
      <c r="J29" s="107">
        <v>241813</v>
      </c>
      <c r="K29" s="99" t="s">
        <v>1543</v>
      </c>
      <c r="L29" s="103" t="s">
        <v>1611</v>
      </c>
      <c r="M29" s="103" t="s">
        <v>1520</v>
      </c>
      <c r="N29" s="99">
        <v>24</v>
      </c>
      <c r="O29" s="99"/>
      <c r="P29" s="99">
        <v>1</v>
      </c>
      <c r="Q29" s="107">
        <v>241813</v>
      </c>
      <c r="R29" s="107">
        <v>241876</v>
      </c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</row>
    <row r="30" spans="1:56" s="101" customFormat="1">
      <c r="A30" s="154">
        <v>26</v>
      </c>
      <c r="B30" s="154" t="s">
        <v>2098</v>
      </c>
      <c r="C30" s="155" t="s">
        <v>2099</v>
      </c>
      <c r="D30" s="155" t="s">
        <v>2100</v>
      </c>
      <c r="E30" s="154">
        <v>27</v>
      </c>
      <c r="F30" s="106" t="s">
        <v>1485</v>
      </c>
      <c r="G30" s="106" t="s">
        <v>1485</v>
      </c>
      <c r="H30" s="106" t="s">
        <v>1485</v>
      </c>
      <c r="I30" s="106" t="s">
        <v>1485</v>
      </c>
      <c r="J30" s="156">
        <v>241820</v>
      </c>
      <c r="K30" s="106" t="s">
        <v>2101</v>
      </c>
      <c r="L30" s="157" t="s">
        <v>2102</v>
      </c>
      <c r="M30" s="157" t="s">
        <v>2103</v>
      </c>
      <c r="N30" s="99" t="s">
        <v>2104</v>
      </c>
      <c r="O30" s="99"/>
      <c r="P30" s="99">
        <v>1</v>
      </c>
      <c r="Q30" s="107">
        <v>241821</v>
      </c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</row>
    <row r="31" spans="1:56" s="101" customFormat="1">
      <c r="A31" s="99">
        <v>27</v>
      </c>
      <c r="B31" s="99" t="s">
        <v>2105</v>
      </c>
      <c r="C31" s="101" t="s">
        <v>2106</v>
      </c>
      <c r="D31" s="101" t="s">
        <v>2107</v>
      </c>
      <c r="E31" s="99">
        <v>25</v>
      </c>
      <c r="F31" s="99"/>
      <c r="G31" s="106" t="s">
        <v>1485</v>
      </c>
      <c r="H31" s="106" t="s">
        <v>1485</v>
      </c>
      <c r="I31" s="99"/>
      <c r="J31" s="107">
        <v>241827</v>
      </c>
      <c r="K31" s="99" t="s">
        <v>1543</v>
      </c>
      <c r="L31" s="103" t="s">
        <v>2108</v>
      </c>
      <c r="M31" s="103" t="s">
        <v>1498</v>
      </c>
      <c r="N31" s="106">
        <v>24</v>
      </c>
      <c r="O31" s="99"/>
      <c r="P31" s="106">
        <v>1</v>
      </c>
      <c r="Q31" s="107">
        <v>241841</v>
      </c>
      <c r="R31" s="107">
        <v>241876</v>
      </c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</row>
    <row r="32" spans="1:56" s="160" customFormat="1" ht="21.75">
      <c r="A32" s="158">
        <v>28</v>
      </c>
      <c r="B32" s="159" t="s">
        <v>2109</v>
      </c>
      <c r="C32" s="160" t="s">
        <v>2110</v>
      </c>
      <c r="D32" s="161" t="s">
        <v>2111</v>
      </c>
      <c r="E32" s="158">
        <v>39</v>
      </c>
      <c r="F32" s="158"/>
      <c r="G32" s="162" t="s">
        <v>1485</v>
      </c>
      <c r="H32" s="162" t="s">
        <v>1485</v>
      </c>
      <c r="I32" s="158"/>
      <c r="J32" s="163">
        <v>241841</v>
      </c>
      <c r="K32" s="158" t="s">
        <v>2112</v>
      </c>
      <c r="L32" s="164" t="s">
        <v>2113</v>
      </c>
      <c r="M32" s="164" t="s">
        <v>1498</v>
      </c>
      <c r="N32" s="158">
        <v>24</v>
      </c>
      <c r="O32" s="158"/>
      <c r="P32" s="158">
        <v>0</v>
      </c>
      <c r="Q32" s="163">
        <v>241841</v>
      </c>
      <c r="R32" s="163">
        <v>241876</v>
      </c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65"/>
    </row>
    <row r="33" spans="1:55" s="101" customFormat="1">
      <c r="A33" s="99">
        <v>29</v>
      </c>
      <c r="B33" s="100" t="s">
        <v>2149</v>
      </c>
      <c r="C33" s="101" t="s">
        <v>2150</v>
      </c>
      <c r="D33" s="101" t="s">
        <v>2151</v>
      </c>
      <c r="E33" s="99">
        <v>32</v>
      </c>
      <c r="F33" s="99"/>
      <c r="G33" s="162" t="s">
        <v>1485</v>
      </c>
      <c r="H33" s="162" t="s">
        <v>1485</v>
      </c>
      <c r="I33" s="99"/>
      <c r="J33" s="107">
        <v>241855</v>
      </c>
      <c r="K33" s="158" t="s">
        <v>2112</v>
      </c>
      <c r="L33" s="103" t="s">
        <v>2152</v>
      </c>
      <c r="M33" s="103" t="s">
        <v>1515</v>
      </c>
      <c r="N33" s="99">
        <v>24</v>
      </c>
      <c r="O33" s="99"/>
      <c r="P33" s="99">
        <v>0</v>
      </c>
      <c r="Q33" s="107">
        <v>241855</v>
      </c>
      <c r="R33" s="107">
        <v>241883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</row>
    <row r="34" spans="1:55" s="101" customFormat="1">
      <c r="A34" s="99">
        <v>30</v>
      </c>
      <c r="B34" s="99" t="s">
        <v>2153</v>
      </c>
      <c r="C34" s="101" t="s">
        <v>2154</v>
      </c>
      <c r="D34" s="101" t="s">
        <v>2155</v>
      </c>
      <c r="E34" s="99"/>
      <c r="F34" s="99"/>
      <c r="G34" s="162" t="s">
        <v>1485</v>
      </c>
      <c r="H34" s="162" t="s">
        <v>1485</v>
      </c>
      <c r="I34" s="99"/>
      <c r="J34" s="107">
        <v>241863</v>
      </c>
      <c r="K34" s="99" t="s">
        <v>2156</v>
      </c>
      <c r="L34" s="103" t="s">
        <v>2157</v>
      </c>
      <c r="M34" s="103" t="s">
        <v>1515</v>
      </c>
      <c r="N34" s="99">
        <v>9</v>
      </c>
      <c r="O34" s="99"/>
      <c r="P34" s="99">
        <v>0</v>
      </c>
      <c r="Q34" s="107">
        <v>241863</v>
      </c>
      <c r="R34" s="107">
        <v>241876</v>
      </c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</row>
    <row r="35" spans="1:55" s="101" customFormat="1">
      <c r="A35" s="99">
        <v>31</v>
      </c>
      <c r="B35" s="99" t="s">
        <v>2158</v>
      </c>
      <c r="C35" s="101" t="s">
        <v>2159</v>
      </c>
      <c r="D35" s="101" t="s">
        <v>2160</v>
      </c>
      <c r="E35" s="99">
        <v>60</v>
      </c>
      <c r="F35" s="99"/>
      <c r="G35" s="162" t="s">
        <v>1485</v>
      </c>
      <c r="H35" s="162" t="s">
        <v>1485</v>
      </c>
      <c r="I35" s="99"/>
      <c r="J35" s="107">
        <v>241863</v>
      </c>
      <c r="K35" s="99" t="s">
        <v>2156</v>
      </c>
      <c r="L35" s="103" t="s">
        <v>2161</v>
      </c>
      <c r="M35" s="103" t="s">
        <v>1607</v>
      </c>
      <c r="N35" s="99">
        <v>9</v>
      </c>
      <c r="O35" s="99"/>
      <c r="P35" s="99">
        <v>0</v>
      </c>
      <c r="Q35" s="107">
        <v>241863</v>
      </c>
      <c r="R35" s="107">
        <v>241876</v>
      </c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</row>
    <row r="36" spans="1:55" s="101" customFormat="1">
      <c r="A36" s="99"/>
      <c r="B36" s="99"/>
      <c r="E36" s="99"/>
      <c r="F36" s="99"/>
      <c r="G36" s="99"/>
      <c r="H36" s="99"/>
      <c r="I36" s="99"/>
      <c r="J36" s="99"/>
      <c r="K36" s="99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</row>
    <row r="37" spans="1:55" s="101" customFormat="1">
      <c r="A37" s="99"/>
      <c r="B37" s="99"/>
      <c r="E37" s="99"/>
      <c r="F37" s="99"/>
      <c r="G37" s="99"/>
      <c r="H37" s="99"/>
      <c r="I37" s="99"/>
      <c r="J37" s="99"/>
      <c r="K37" s="99"/>
      <c r="L37" s="103"/>
      <c r="M37" s="103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</row>
    <row r="38" spans="1:55">
      <c r="L38" s="192"/>
    </row>
  </sheetData>
  <mergeCells count="29">
    <mergeCell ref="AW2:AX2"/>
    <mergeCell ref="K1:K3"/>
    <mergeCell ref="A1:A3"/>
    <mergeCell ref="B1:B3"/>
    <mergeCell ref="C1:D3"/>
    <mergeCell ref="F1:I2"/>
    <mergeCell ref="J1:J3"/>
    <mergeCell ref="N2:O2"/>
    <mergeCell ref="N1:BB1"/>
    <mergeCell ref="AY2:AZ2"/>
    <mergeCell ref="BA2:BB2"/>
    <mergeCell ref="L1:L3"/>
    <mergeCell ref="M1:M3"/>
    <mergeCell ref="A4:BC4"/>
    <mergeCell ref="BC1:BC3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3"/>
  <sheetViews>
    <sheetView topLeftCell="C26" zoomScale="115" zoomScaleNormal="115" workbookViewId="0">
      <selection activeCell="F32" sqref="F32"/>
    </sheetView>
  </sheetViews>
  <sheetFormatPr defaultRowHeight="14.25"/>
  <sheetData>
    <row r="1" spans="1:20">
      <c r="A1" t="s">
        <v>75</v>
      </c>
    </row>
    <row r="2" spans="1:20">
      <c r="A2" t="s">
        <v>0</v>
      </c>
      <c r="B2" t="s">
        <v>28</v>
      </c>
      <c r="C2" t="s">
        <v>2114</v>
      </c>
      <c r="D2" t="s">
        <v>34</v>
      </c>
    </row>
    <row r="3" spans="1:20">
      <c r="D3" t="s">
        <v>40</v>
      </c>
      <c r="F3" t="s">
        <v>74</v>
      </c>
      <c r="H3" t="s">
        <v>37</v>
      </c>
      <c r="J3" t="s">
        <v>38</v>
      </c>
      <c r="L3" t="s">
        <v>41</v>
      </c>
      <c r="N3" t="s">
        <v>35</v>
      </c>
      <c r="P3" t="s">
        <v>86</v>
      </c>
      <c r="R3" t="s">
        <v>2115</v>
      </c>
      <c r="S3" t="s">
        <v>2116</v>
      </c>
    </row>
    <row r="4" spans="1:20">
      <c r="D4" t="s">
        <v>39</v>
      </c>
      <c r="E4" t="s">
        <v>2</v>
      </c>
      <c r="F4" t="s">
        <v>39</v>
      </c>
      <c r="G4" t="s">
        <v>2</v>
      </c>
      <c r="H4" t="s">
        <v>39</v>
      </c>
      <c r="I4" t="s">
        <v>2</v>
      </c>
      <c r="J4" t="s">
        <v>39</v>
      </c>
      <c r="K4" t="s">
        <v>2</v>
      </c>
      <c r="L4" t="s">
        <v>39</v>
      </c>
      <c r="M4" t="s">
        <v>2</v>
      </c>
      <c r="N4" t="s">
        <v>39</v>
      </c>
      <c r="O4" t="s">
        <v>2</v>
      </c>
      <c r="P4" t="s">
        <v>39</v>
      </c>
      <c r="Q4" t="s">
        <v>2</v>
      </c>
      <c r="S4" t="s">
        <v>1914</v>
      </c>
      <c r="T4" t="s">
        <v>93</v>
      </c>
    </row>
    <row r="5" spans="1:20">
      <c r="A5">
        <v>3</v>
      </c>
      <c r="B5" t="s">
        <v>3</v>
      </c>
      <c r="C5">
        <v>8</v>
      </c>
      <c r="D5">
        <v>0</v>
      </c>
      <c r="E5" s="89">
        <v>0</v>
      </c>
      <c r="F5" s="148"/>
      <c r="G5" s="89">
        <v>0</v>
      </c>
      <c r="H5" s="148"/>
      <c r="I5" s="89">
        <v>0</v>
      </c>
      <c r="J5">
        <v>0</v>
      </c>
      <c r="K5" s="89">
        <v>0</v>
      </c>
      <c r="L5">
        <v>0</v>
      </c>
      <c r="M5" s="89">
        <v>0</v>
      </c>
      <c r="N5" s="148">
        <v>8</v>
      </c>
      <c r="O5" s="89">
        <v>100</v>
      </c>
      <c r="P5">
        <v>8</v>
      </c>
      <c r="Q5" s="189">
        <v>100</v>
      </c>
      <c r="R5">
        <v>8</v>
      </c>
      <c r="T5">
        <v>85</v>
      </c>
    </row>
    <row r="6" spans="1:20">
      <c r="A6">
        <v>4</v>
      </c>
      <c r="B6" t="s">
        <v>4</v>
      </c>
      <c r="C6">
        <v>13</v>
      </c>
      <c r="D6">
        <v>0</v>
      </c>
      <c r="E6" s="89">
        <v>0</v>
      </c>
      <c r="F6" s="148"/>
      <c r="G6" s="89">
        <v>0</v>
      </c>
      <c r="H6" s="148"/>
      <c r="I6" s="89">
        <v>0</v>
      </c>
      <c r="J6">
        <v>0</v>
      </c>
      <c r="K6" s="89">
        <v>0</v>
      </c>
      <c r="L6">
        <v>0</v>
      </c>
      <c r="M6" s="89">
        <v>0</v>
      </c>
      <c r="N6" s="148">
        <v>13</v>
      </c>
      <c r="O6" s="89">
        <v>100</v>
      </c>
      <c r="P6">
        <v>13</v>
      </c>
      <c r="Q6" s="189">
        <v>100</v>
      </c>
      <c r="R6">
        <v>14</v>
      </c>
      <c r="T6">
        <v>85</v>
      </c>
    </row>
    <row r="7" spans="1:20">
      <c r="A7">
        <v>5</v>
      </c>
      <c r="B7" t="s">
        <v>5</v>
      </c>
      <c r="C7">
        <v>4</v>
      </c>
      <c r="D7">
        <v>0</v>
      </c>
      <c r="E7" s="89">
        <v>0</v>
      </c>
      <c r="F7" s="148"/>
      <c r="G7" s="89">
        <v>0</v>
      </c>
      <c r="H7" s="148"/>
      <c r="I7" s="89">
        <v>0</v>
      </c>
      <c r="J7">
        <v>0</v>
      </c>
      <c r="K7" s="89">
        <v>0</v>
      </c>
      <c r="L7">
        <v>1</v>
      </c>
      <c r="M7" s="89">
        <v>25</v>
      </c>
      <c r="N7" s="148">
        <v>3</v>
      </c>
      <c r="O7" s="89">
        <v>75</v>
      </c>
      <c r="P7">
        <v>4</v>
      </c>
      <c r="Q7" s="189">
        <v>100</v>
      </c>
      <c r="R7">
        <v>4</v>
      </c>
      <c r="T7">
        <v>85</v>
      </c>
    </row>
    <row r="8" spans="1:20">
      <c r="A8">
        <v>6</v>
      </c>
      <c r="B8" t="s">
        <v>6</v>
      </c>
      <c r="C8">
        <v>3</v>
      </c>
      <c r="D8">
        <v>0</v>
      </c>
      <c r="E8" s="89">
        <v>0</v>
      </c>
      <c r="F8" s="148"/>
      <c r="G8" s="89">
        <v>0</v>
      </c>
      <c r="H8" s="148"/>
      <c r="I8" s="89">
        <v>0</v>
      </c>
      <c r="J8">
        <v>0</v>
      </c>
      <c r="K8" s="89">
        <v>0</v>
      </c>
      <c r="L8">
        <v>1</v>
      </c>
      <c r="M8" s="89">
        <v>33.333333333333329</v>
      </c>
      <c r="N8" s="148">
        <v>2</v>
      </c>
      <c r="O8" s="89">
        <v>66.666666666666657</v>
      </c>
      <c r="P8">
        <v>3</v>
      </c>
      <c r="Q8" s="189">
        <v>100</v>
      </c>
      <c r="R8">
        <v>3</v>
      </c>
      <c r="T8">
        <v>85</v>
      </c>
    </row>
    <row r="9" spans="1:20">
      <c r="A9">
        <v>7</v>
      </c>
      <c r="B9" t="s">
        <v>7</v>
      </c>
      <c r="C9">
        <v>5</v>
      </c>
      <c r="D9">
        <v>0</v>
      </c>
      <c r="E9" s="89">
        <v>0</v>
      </c>
      <c r="F9" s="148"/>
      <c r="G9" s="89">
        <v>0</v>
      </c>
      <c r="H9" s="148"/>
      <c r="I9" s="89">
        <v>0</v>
      </c>
      <c r="J9">
        <v>0</v>
      </c>
      <c r="K9" s="89">
        <v>0</v>
      </c>
      <c r="L9">
        <v>1</v>
      </c>
      <c r="M9" s="89">
        <v>20</v>
      </c>
      <c r="N9" s="148">
        <v>4</v>
      </c>
      <c r="O9" s="89">
        <v>80</v>
      </c>
      <c r="P9">
        <v>5</v>
      </c>
      <c r="Q9" s="189">
        <v>100</v>
      </c>
      <c r="R9">
        <v>5</v>
      </c>
      <c r="T9">
        <v>85</v>
      </c>
    </row>
    <row r="10" spans="1:20">
      <c r="A10">
        <v>10</v>
      </c>
      <c r="B10" t="s">
        <v>10</v>
      </c>
      <c r="C10">
        <v>7</v>
      </c>
      <c r="D10">
        <v>0</v>
      </c>
      <c r="E10" s="89">
        <v>0</v>
      </c>
      <c r="F10" s="148"/>
      <c r="G10" s="89">
        <v>0</v>
      </c>
      <c r="H10" s="148"/>
      <c r="I10" s="89">
        <v>0</v>
      </c>
      <c r="J10">
        <v>0</v>
      </c>
      <c r="K10" s="89">
        <v>0</v>
      </c>
      <c r="L10">
        <v>0</v>
      </c>
      <c r="M10" s="89">
        <v>0</v>
      </c>
      <c r="N10" s="148">
        <v>7</v>
      </c>
      <c r="O10" s="89">
        <v>100</v>
      </c>
      <c r="P10">
        <v>7</v>
      </c>
      <c r="Q10" s="189">
        <v>100</v>
      </c>
      <c r="R10">
        <v>7</v>
      </c>
      <c r="T10">
        <v>85</v>
      </c>
    </row>
    <row r="11" spans="1:20">
      <c r="A11">
        <v>11</v>
      </c>
      <c r="B11" t="s">
        <v>11</v>
      </c>
      <c r="C11">
        <v>12</v>
      </c>
      <c r="D11">
        <v>0</v>
      </c>
      <c r="E11" s="89">
        <v>0</v>
      </c>
      <c r="F11" s="148"/>
      <c r="G11" s="89">
        <v>0</v>
      </c>
      <c r="H11" s="148"/>
      <c r="I11" s="89">
        <v>0</v>
      </c>
      <c r="J11">
        <v>0</v>
      </c>
      <c r="K11" s="89">
        <v>0</v>
      </c>
      <c r="L11">
        <v>0</v>
      </c>
      <c r="M11" s="89">
        <v>0</v>
      </c>
      <c r="N11" s="148">
        <v>12</v>
      </c>
      <c r="O11" s="89">
        <v>100</v>
      </c>
      <c r="P11">
        <v>12</v>
      </c>
      <c r="Q11" s="189">
        <v>100</v>
      </c>
      <c r="R11">
        <v>13</v>
      </c>
      <c r="T11">
        <v>85</v>
      </c>
    </row>
    <row r="12" spans="1:20">
      <c r="A12">
        <v>12</v>
      </c>
      <c r="B12" t="s">
        <v>12</v>
      </c>
      <c r="C12">
        <v>2</v>
      </c>
      <c r="D12">
        <v>0</v>
      </c>
      <c r="E12" s="89">
        <v>0</v>
      </c>
      <c r="F12" s="148"/>
      <c r="G12" s="89">
        <v>0</v>
      </c>
      <c r="H12" s="148"/>
      <c r="I12" s="89">
        <v>0</v>
      </c>
      <c r="J12">
        <v>0</v>
      </c>
      <c r="K12" s="89">
        <v>0</v>
      </c>
      <c r="L12">
        <v>0</v>
      </c>
      <c r="M12" s="89">
        <v>0</v>
      </c>
      <c r="N12" s="148">
        <v>2</v>
      </c>
      <c r="O12" s="89">
        <v>100</v>
      </c>
      <c r="P12">
        <v>2</v>
      </c>
      <c r="Q12" s="189">
        <v>100</v>
      </c>
      <c r="R12">
        <v>2</v>
      </c>
      <c r="T12">
        <v>85</v>
      </c>
    </row>
    <row r="13" spans="1:20">
      <c r="A13">
        <v>13</v>
      </c>
      <c r="B13" t="s">
        <v>13</v>
      </c>
      <c r="C13">
        <v>9</v>
      </c>
      <c r="D13">
        <v>0</v>
      </c>
      <c r="E13" s="89">
        <v>0</v>
      </c>
      <c r="F13" s="148"/>
      <c r="G13" s="89">
        <v>0</v>
      </c>
      <c r="H13" s="148"/>
      <c r="I13" s="89">
        <v>0</v>
      </c>
      <c r="J13">
        <v>0</v>
      </c>
      <c r="K13" s="89">
        <v>0</v>
      </c>
      <c r="L13">
        <v>0</v>
      </c>
      <c r="M13" s="89">
        <v>0</v>
      </c>
      <c r="N13" s="148">
        <v>9</v>
      </c>
      <c r="O13" s="89">
        <v>100</v>
      </c>
      <c r="P13">
        <v>9</v>
      </c>
      <c r="Q13" s="189">
        <v>100</v>
      </c>
      <c r="R13">
        <v>9</v>
      </c>
      <c r="T13">
        <v>85</v>
      </c>
    </row>
    <row r="14" spans="1:20">
      <c r="A14">
        <v>16</v>
      </c>
      <c r="B14" t="s">
        <v>15</v>
      </c>
      <c r="C14">
        <v>19</v>
      </c>
      <c r="D14">
        <v>0</v>
      </c>
      <c r="E14" s="89">
        <v>0</v>
      </c>
      <c r="F14" s="148"/>
      <c r="G14" s="89">
        <v>0</v>
      </c>
      <c r="H14" s="148"/>
      <c r="I14" s="89">
        <v>0</v>
      </c>
      <c r="J14">
        <v>0</v>
      </c>
      <c r="K14" s="89">
        <v>0</v>
      </c>
      <c r="L14">
        <v>1</v>
      </c>
      <c r="M14" s="89">
        <v>5.2631578947368416</v>
      </c>
      <c r="N14" s="148">
        <v>18</v>
      </c>
      <c r="O14" s="89">
        <v>94.73684210526315</v>
      </c>
      <c r="P14">
        <v>19</v>
      </c>
      <c r="Q14" s="189">
        <v>100</v>
      </c>
      <c r="R14">
        <v>19</v>
      </c>
      <c r="T14">
        <v>85</v>
      </c>
    </row>
    <row r="15" spans="1:20">
      <c r="A15">
        <v>18</v>
      </c>
      <c r="B15" t="s">
        <v>17</v>
      </c>
      <c r="C15">
        <v>6</v>
      </c>
      <c r="D15">
        <v>0</v>
      </c>
      <c r="E15" s="89">
        <v>0</v>
      </c>
      <c r="F15" s="148"/>
      <c r="G15" s="89">
        <v>0</v>
      </c>
      <c r="H15" s="148"/>
      <c r="I15" s="89">
        <v>0</v>
      </c>
      <c r="J15">
        <v>0</v>
      </c>
      <c r="K15" s="89">
        <v>0</v>
      </c>
      <c r="L15">
        <v>2</v>
      </c>
      <c r="M15" s="89">
        <v>33.333333333333329</v>
      </c>
      <c r="N15" s="148">
        <v>4</v>
      </c>
      <c r="O15" s="89">
        <v>66.666666666666657</v>
      </c>
      <c r="P15">
        <v>6</v>
      </c>
      <c r="Q15" s="189">
        <v>100</v>
      </c>
      <c r="R15">
        <v>6</v>
      </c>
      <c r="T15">
        <v>85</v>
      </c>
    </row>
    <row r="16" spans="1:20">
      <c r="A16">
        <v>20</v>
      </c>
      <c r="B16" t="s">
        <v>19</v>
      </c>
      <c r="C16">
        <v>6</v>
      </c>
      <c r="D16">
        <v>0</v>
      </c>
      <c r="E16" s="89">
        <v>0</v>
      </c>
      <c r="F16" s="148"/>
      <c r="G16" s="89">
        <v>0</v>
      </c>
      <c r="H16" s="148"/>
      <c r="I16" s="89">
        <v>0</v>
      </c>
      <c r="J16">
        <v>0</v>
      </c>
      <c r="K16" s="89">
        <v>0</v>
      </c>
      <c r="L16">
        <v>0</v>
      </c>
      <c r="M16" s="89">
        <v>0</v>
      </c>
      <c r="N16" s="148">
        <v>6</v>
      </c>
      <c r="O16" s="89">
        <v>100</v>
      </c>
      <c r="P16">
        <v>6</v>
      </c>
      <c r="Q16" s="189">
        <v>100</v>
      </c>
      <c r="R16">
        <v>6</v>
      </c>
      <c r="T16">
        <v>85</v>
      </c>
    </row>
    <row r="17" spans="1:20">
      <c r="A17">
        <v>21</v>
      </c>
      <c r="B17" t="s">
        <v>20</v>
      </c>
      <c r="C17">
        <v>3</v>
      </c>
      <c r="D17">
        <v>0</v>
      </c>
      <c r="E17" s="89">
        <v>0</v>
      </c>
      <c r="F17" s="148"/>
      <c r="G17" s="89">
        <v>0</v>
      </c>
      <c r="H17" s="148"/>
      <c r="I17" s="89">
        <v>0</v>
      </c>
      <c r="J17">
        <v>0</v>
      </c>
      <c r="K17" s="89">
        <v>0</v>
      </c>
      <c r="L17">
        <v>0</v>
      </c>
      <c r="M17" s="89">
        <v>0</v>
      </c>
      <c r="N17" s="148">
        <v>3</v>
      </c>
      <c r="O17" s="89">
        <v>100</v>
      </c>
      <c r="P17">
        <v>3</v>
      </c>
      <c r="Q17" s="189">
        <v>100</v>
      </c>
      <c r="R17">
        <v>3</v>
      </c>
      <c r="T17">
        <v>85</v>
      </c>
    </row>
    <row r="18" spans="1:20">
      <c r="A18">
        <v>24</v>
      </c>
      <c r="B18" t="s">
        <v>23</v>
      </c>
      <c r="C18">
        <v>10</v>
      </c>
      <c r="D18">
        <v>0</v>
      </c>
      <c r="E18" s="89">
        <v>0</v>
      </c>
      <c r="F18" s="148"/>
      <c r="G18" s="89">
        <v>0</v>
      </c>
      <c r="H18" s="148"/>
      <c r="I18" s="89">
        <v>0</v>
      </c>
      <c r="J18">
        <v>0</v>
      </c>
      <c r="K18" s="89">
        <v>0</v>
      </c>
      <c r="L18">
        <v>0</v>
      </c>
      <c r="M18" s="89">
        <v>0</v>
      </c>
      <c r="N18" s="148">
        <v>10</v>
      </c>
      <c r="O18" s="89">
        <v>100</v>
      </c>
      <c r="P18">
        <v>10</v>
      </c>
      <c r="Q18" s="189">
        <v>100</v>
      </c>
      <c r="R18">
        <v>10</v>
      </c>
      <c r="T18">
        <v>85</v>
      </c>
    </row>
    <row r="19" spans="1:20">
      <c r="A19">
        <v>25</v>
      </c>
      <c r="B19" t="s">
        <v>24</v>
      </c>
      <c r="C19">
        <v>1</v>
      </c>
      <c r="D19">
        <v>0</v>
      </c>
      <c r="E19" s="89">
        <v>0</v>
      </c>
      <c r="F19" s="148"/>
      <c r="G19" s="89">
        <v>0</v>
      </c>
      <c r="H19" s="148"/>
      <c r="I19" s="89">
        <v>0</v>
      </c>
      <c r="J19">
        <v>0</v>
      </c>
      <c r="K19" s="89">
        <v>0</v>
      </c>
      <c r="L19">
        <v>0</v>
      </c>
      <c r="M19" s="89">
        <v>0</v>
      </c>
      <c r="N19" s="148">
        <v>1</v>
      </c>
      <c r="O19" s="89">
        <v>100</v>
      </c>
      <c r="P19">
        <v>1</v>
      </c>
      <c r="Q19" s="189">
        <v>100</v>
      </c>
      <c r="R19">
        <v>1</v>
      </c>
      <c r="T19">
        <v>85</v>
      </c>
    </row>
    <row r="20" spans="1:20">
      <c r="A20">
        <v>1</v>
      </c>
      <c r="B20" t="s">
        <v>1437</v>
      </c>
      <c r="C20">
        <v>61</v>
      </c>
      <c r="D20">
        <v>0</v>
      </c>
      <c r="E20" s="89">
        <v>0</v>
      </c>
      <c r="F20" s="148">
        <v>2</v>
      </c>
      <c r="G20" s="89">
        <v>3.278688524590164</v>
      </c>
      <c r="H20" s="148"/>
      <c r="I20" s="89">
        <v>0</v>
      </c>
      <c r="J20">
        <v>0</v>
      </c>
      <c r="K20" s="89">
        <v>0</v>
      </c>
      <c r="L20">
        <v>13</v>
      </c>
      <c r="M20" s="89">
        <v>21.311475409836063</v>
      </c>
      <c r="N20" s="148">
        <v>46</v>
      </c>
      <c r="O20" s="89">
        <v>75.409836065573771</v>
      </c>
      <c r="P20">
        <v>59</v>
      </c>
      <c r="Q20" s="188">
        <v>96.721311475409834</v>
      </c>
      <c r="R20">
        <v>62</v>
      </c>
      <c r="T20">
        <v>85</v>
      </c>
    </row>
    <row r="21" spans="1:20">
      <c r="A21">
        <v>22</v>
      </c>
      <c r="B21" t="s">
        <v>21</v>
      </c>
      <c r="C21">
        <v>27</v>
      </c>
      <c r="D21">
        <v>0</v>
      </c>
      <c r="E21" s="89">
        <v>0</v>
      </c>
      <c r="F21" s="148">
        <v>1</v>
      </c>
      <c r="G21" s="89">
        <v>3.7037037037037033</v>
      </c>
      <c r="H21" s="148"/>
      <c r="I21" s="89">
        <v>0</v>
      </c>
      <c r="J21">
        <v>0</v>
      </c>
      <c r="K21" s="89">
        <v>0</v>
      </c>
      <c r="L21">
        <v>3</v>
      </c>
      <c r="M21" s="89">
        <v>11.111111111111111</v>
      </c>
      <c r="N21" s="148">
        <v>23</v>
      </c>
      <c r="O21" s="89">
        <v>85.18518518518519</v>
      </c>
      <c r="P21">
        <v>26</v>
      </c>
      <c r="Q21" s="188">
        <v>96.296296296296291</v>
      </c>
      <c r="R21">
        <v>28</v>
      </c>
      <c r="T21">
        <v>85</v>
      </c>
    </row>
    <row r="22" spans="1:20">
      <c r="A22">
        <v>8</v>
      </c>
      <c r="B22" t="s">
        <v>8</v>
      </c>
      <c r="C22">
        <v>17</v>
      </c>
      <c r="D22">
        <v>0</v>
      </c>
      <c r="E22" s="89">
        <v>0</v>
      </c>
      <c r="F22" s="148">
        <v>1</v>
      </c>
      <c r="G22" s="89">
        <v>5.8823529411764701</v>
      </c>
      <c r="H22" s="148"/>
      <c r="I22" s="89">
        <v>0</v>
      </c>
      <c r="J22">
        <v>0</v>
      </c>
      <c r="K22" s="89">
        <v>0</v>
      </c>
      <c r="L22">
        <v>0</v>
      </c>
      <c r="M22" s="89">
        <v>0</v>
      </c>
      <c r="N22" s="148">
        <v>16</v>
      </c>
      <c r="O22" s="89">
        <v>94.117647058823522</v>
      </c>
      <c r="P22">
        <v>16</v>
      </c>
      <c r="Q22" s="188">
        <v>94.117647058823536</v>
      </c>
      <c r="R22">
        <v>18</v>
      </c>
      <c r="T22">
        <v>85</v>
      </c>
    </row>
    <row r="23" spans="1:20">
      <c r="A23">
        <v>27</v>
      </c>
      <c r="B23" t="s">
        <v>26</v>
      </c>
      <c r="C23">
        <v>13</v>
      </c>
      <c r="D23">
        <v>0</v>
      </c>
      <c r="E23" s="89">
        <v>0</v>
      </c>
      <c r="F23" s="148">
        <v>1</v>
      </c>
      <c r="G23" s="89">
        <v>7.6923076923076925</v>
      </c>
      <c r="H23" s="148"/>
      <c r="I23" s="89">
        <v>0</v>
      </c>
      <c r="J23">
        <v>0</v>
      </c>
      <c r="K23" s="89">
        <v>0</v>
      </c>
      <c r="L23">
        <v>0</v>
      </c>
      <c r="M23" s="89">
        <v>0</v>
      </c>
      <c r="N23" s="148">
        <v>12</v>
      </c>
      <c r="O23" s="89">
        <v>92.307692307692307</v>
      </c>
      <c r="P23">
        <v>12</v>
      </c>
      <c r="Q23" s="188">
        <v>92.307692307692307</v>
      </c>
      <c r="R23">
        <v>13</v>
      </c>
      <c r="T23">
        <v>85</v>
      </c>
    </row>
    <row r="24" spans="1:20">
      <c r="A24">
        <v>14</v>
      </c>
      <c r="B24" t="s">
        <v>14</v>
      </c>
      <c r="C24">
        <v>18</v>
      </c>
      <c r="D24">
        <v>0</v>
      </c>
      <c r="E24" s="89">
        <v>0</v>
      </c>
      <c r="F24" s="148">
        <v>2</v>
      </c>
      <c r="G24" s="89">
        <v>11.111111111111111</v>
      </c>
      <c r="H24" s="148"/>
      <c r="I24" s="89">
        <v>0</v>
      </c>
      <c r="J24">
        <v>0</v>
      </c>
      <c r="K24" s="89">
        <v>0</v>
      </c>
      <c r="L24">
        <v>1</v>
      </c>
      <c r="M24" s="89">
        <v>5.5555555555555554</v>
      </c>
      <c r="N24" s="148">
        <v>15</v>
      </c>
      <c r="O24" s="89">
        <v>83.333333333333343</v>
      </c>
      <c r="P24">
        <v>16</v>
      </c>
      <c r="Q24" s="188">
        <v>88.888888888888886</v>
      </c>
      <c r="R24">
        <v>18</v>
      </c>
      <c r="T24">
        <v>85</v>
      </c>
    </row>
    <row r="25" spans="1:20">
      <c r="A25">
        <v>19</v>
      </c>
      <c r="B25" t="s">
        <v>18</v>
      </c>
      <c r="C25">
        <v>9</v>
      </c>
      <c r="D25">
        <v>0</v>
      </c>
      <c r="E25" s="89">
        <v>0</v>
      </c>
      <c r="F25" s="148">
        <v>1</v>
      </c>
      <c r="G25" s="89">
        <v>11.111111111111111</v>
      </c>
      <c r="H25" s="148"/>
      <c r="I25" s="89">
        <v>0</v>
      </c>
      <c r="J25">
        <v>0</v>
      </c>
      <c r="K25" s="89">
        <v>0</v>
      </c>
      <c r="L25">
        <v>0</v>
      </c>
      <c r="M25" s="89">
        <v>0</v>
      </c>
      <c r="N25" s="148">
        <v>8</v>
      </c>
      <c r="O25" s="89">
        <v>88.888888888888886</v>
      </c>
      <c r="P25">
        <v>8</v>
      </c>
      <c r="Q25" s="188">
        <v>88.888888888888886</v>
      </c>
      <c r="R25">
        <v>10</v>
      </c>
      <c r="T25">
        <v>85</v>
      </c>
    </row>
    <row r="26" spans="1:20">
      <c r="A26">
        <v>2</v>
      </c>
      <c r="B26" t="s">
        <v>29</v>
      </c>
      <c r="C26">
        <v>32</v>
      </c>
      <c r="D26">
        <v>0</v>
      </c>
      <c r="E26" s="89">
        <v>0</v>
      </c>
      <c r="F26" s="148">
        <v>4</v>
      </c>
      <c r="G26" s="89">
        <v>12.5</v>
      </c>
      <c r="H26" s="148"/>
      <c r="I26" s="89">
        <v>0</v>
      </c>
      <c r="J26">
        <v>0</v>
      </c>
      <c r="K26" s="89">
        <v>0</v>
      </c>
      <c r="L26">
        <v>6</v>
      </c>
      <c r="M26" s="89">
        <v>18.75</v>
      </c>
      <c r="N26" s="148">
        <v>22</v>
      </c>
      <c r="O26" s="89">
        <v>68.75</v>
      </c>
      <c r="P26">
        <v>28</v>
      </c>
      <c r="Q26" s="188">
        <v>87.5</v>
      </c>
      <c r="R26">
        <v>32</v>
      </c>
      <c r="T26">
        <v>85</v>
      </c>
    </row>
    <row r="27" spans="1:20">
      <c r="A27">
        <v>9</v>
      </c>
      <c r="B27" t="s">
        <v>9</v>
      </c>
      <c r="C27">
        <v>7</v>
      </c>
      <c r="D27">
        <v>0</v>
      </c>
      <c r="E27" s="89">
        <v>0</v>
      </c>
      <c r="F27" s="148">
        <v>1</v>
      </c>
      <c r="G27" s="89">
        <v>14.285714285714285</v>
      </c>
      <c r="H27" s="148"/>
      <c r="I27" s="89">
        <v>0</v>
      </c>
      <c r="J27">
        <v>0</v>
      </c>
      <c r="K27" s="89">
        <v>0</v>
      </c>
      <c r="L27">
        <v>0</v>
      </c>
      <c r="M27" s="89">
        <v>0</v>
      </c>
      <c r="N27" s="148">
        <v>6</v>
      </c>
      <c r="O27" s="89">
        <v>85.714285714285708</v>
      </c>
      <c r="P27">
        <v>6</v>
      </c>
      <c r="Q27" s="188">
        <v>85.714285714285708</v>
      </c>
      <c r="R27">
        <v>7</v>
      </c>
      <c r="T27">
        <v>85</v>
      </c>
    </row>
    <row r="28" spans="1:20">
      <c r="A28">
        <v>26</v>
      </c>
      <c r="B28" t="s">
        <v>25</v>
      </c>
      <c r="C28">
        <v>6</v>
      </c>
      <c r="D28">
        <v>0</v>
      </c>
      <c r="E28" s="89">
        <v>0</v>
      </c>
      <c r="F28" s="148">
        <v>1</v>
      </c>
      <c r="G28" s="89">
        <v>16.666666666666664</v>
      </c>
      <c r="H28" s="148"/>
      <c r="I28" s="89">
        <v>0</v>
      </c>
      <c r="J28">
        <v>0</v>
      </c>
      <c r="K28" s="89">
        <v>0</v>
      </c>
      <c r="L28">
        <v>0</v>
      </c>
      <c r="M28" s="89">
        <v>0</v>
      </c>
      <c r="N28" s="148">
        <v>5</v>
      </c>
      <c r="O28" s="89">
        <v>83.333333333333343</v>
      </c>
      <c r="P28">
        <v>5</v>
      </c>
      <c r="Q28" s="188">
        <v>83.333333333333329</v>
      </c>
      <c r="R28">
        <v>6</v>
      </c>
      <c r="T28">
        <v>85</v>
      </c>
    </row>
    <row r="29" spans="1:20">
      <c r="A29">
        <v>17</v>
      </c>
      <c r="B29" t="s">
        <v>16</v>
      </c>
      <c r="C29">
        <v>5</v>
      </c>
      <c r="D29">
        <v>0</v>
      </c>
      <c r="E29" s="89">
        <v>0</v>
      </c>
      <c r="F29" s="148"/>
      <c r="G29" s="89">
        <v>0</v>
      </c>
      <c r="H29" s="148">
        <v>1</v>
      </c>
      <c r="I29" s="89">
        <v>20</v>
      </c>
      <c r="J29">
        <v>0</v>
      </c>
      <c r="K29" s="89">
        <v>0</v>
      </c>
      <c r="L29">
        <v>0</v>
      </c>
      <c r="M29" s="89">
        <v>0</v>
      </c>
      <c r="N29" s="148">
        <v>4</v>
      </c>
      <c r="O29" s="89">
        <v>80</v>
      </c>
      <c r="P29">
        <v>4</v>
      </c>
      <c r="Q29" s="188">
        <v>80</v>
      </c>
      <c r="R29">
        <v>7</v>
      </c>
      <c r="S29" s="90">
        <v>2</v>
      </c>
      <c r="T29">
        <v>85</v>
      </c>
    </row>
    <row r="30" spans="1:20">
      <c r="A30">
        <v>15</v>
      </c>
      <c r="B30" t="s">
        <v>2117</v>
      </c>
      <c r="C30">
        <v>4</v>
      </c>
      <c r="D30">
        <v>0</v>
      </c>
      <c r="E30" s="89">
        <v>0</v>
      </c>
      <c r="F30" s="148">
        <v>1</v>
      </c>
      <c r="G30" s="89">
        <v>25</v>
      </c>
      <c r="H30" s="148"/>
      <c r="I30" s="89">
        <v>0</v>
      </c>
      <c r="J30">
        <v>0</v>
      </c>
      <c r="K30" s="89">
        <v>0</v>
      </c>
      <c r="L30">
        <v>0</v>
      </c>
      <c r="M30" s="89">
        <v>0</v>
      </c>
      <c r="N30" s="148">
        <v>3</v>
      </c>
      <c r="O30" s="89">
        <v>75</v>
      </c>
      <c r="P30">
        <v>3</v>
      </c>
      <c r="Q30" s="188">
        <v>75</v>
      </c>
      <c r="R30">
        <v>4</v>
      </c>
      <c r="T30">
        <v>85</v>
      </c>
    </row>
    <row r="31" spans="1:20">
      <c r="A31">
        <v>23</v>
      </c>
      <c r="B31" t="s">
        <v>22</v>
      </c>
      <c r="C31">
        <v>6</v>
      </c>
      <c r="D31">
        <v>0</v>
      </c>
      <c r="E31" s="89">
        <v>0</v>
      </c>
      <c r="F31" s="148">
        <v>2</v>
      </c>
      <c r="G31" s="89">
        <v>33.333333333333329</v>
      </c>
      <c r="H31" s="148"/>
      <c r="I31" s="89">
        <v>0</v>
      </c>
      <c r="J31">
        <v>0</v>
      </c>
      <c r="K31" s="89">
        <v>0</v>
      </c>
      <c r="L31">
        <v>0</v>
      </c>
      <c r="M31" s="89">
        <v>0</v>
      </c>
      <c r="N31" s="148">
        <v>4</v>
      </c>
      <c r="O31" s="89">
        <v>66.666666666666657</v>
      </c>
      <c r="P31">
        <v>4</v>
      </c>
      <c r="Q31" s="188">
        <v>66.666666666666671</v>
      </c>
      <c r="R31">
        <v>6</v>
      </c>
      <c r="T31">
        <v>85</v>
      </c>
    </row>
    <row r="32" spans="1:20">
      <c r="B32" t="s">
        <v>27</v>
      </c>
      <c r="C32">
        <v>313</v>
      </c>
      <c r="D32">
        <v>0</v>
      </c>
      <c r="E32" s="89">
        <v>0</v>
      </c>
      <c r="F32" s="148">
        <v>17</v>
      </c>
      <c r="G32" s="89">
        <v>5.4313099041533546</v>
      </c>
      <c r="H32" s="148">
        <v>1</v>
      </c>
      <c r="I32" s="89">
        <v>0.31948881789137379</v>
      </c>
      <c r="J32">
        <v>0</v>
      </c>
      <c r="K32" s="89">
        <v>0</v>
      </c>
      <c r="L32">
        <v>29</v>
      </c>
      <c r="M32" s="89">
        <v>9.2651757188498394</v>
      </c>
      <c r="N32" s="148">
        <v>266</v>
      </c>
      <c r="O32" s="89">
        <v>84.984025559105433</v>
      </c>
      <c r="P32">
        <v>295</v>
      </c>
      <c r="Q32" s="188">
        <v>94.249201277955265</v>
      </c>
      <c r="R32">
        <v>321</v>
      </c>
      <c r="S32">
        <v>2</v>
      </c>
      <c r="T32">
        <v>85</v>
      </c>
    </row>
    <row r="33" spans="1:1">
      <c r="A33" t="s">
        <v>2118</v>
      </c>
    </row>
  </sheetData>
  <sortState ref="A5:T31">
    <sortCondition descending="1" ref="Q5:Q31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T38"/>
  <sheetViews>
    <sheetView topLeftCell="B1" zoomScale="115" zoomScaleNormal="115" workbookViewId="0">
      <selection activeCell="M55" sqref="M55"/>
    </sheetView>
  </sheetViews>
  <sheetFormatPr defaultRowHeight="14.25"/>
  <sheetData>
    <row r="1" spans="1:20">
      <c r="A1" t="s">
        <v>1438</v>
      </c>
    </row>
    <row r="2" spans="1:20">
      <c r="A2" t="s">
        <v>2162</v>
      </c>
    </row>
    <row r="3" spans="1:20">
      <c r="A3" t="s">
        <v>0</v>
      </c>
      <c r="B3" t="s">
        <v>28</v>
      </c>
      <c r="C3" t="s">
        <v>33</v>
      </c>
      <c r="D3" t="s">
        <v>42</v>
      </c>
    </row>
    <row r="4" spans="1:20">
      <c r="D4" t="s">
        <v>40</v>
      </c>
      <c r="F4" t="s">
        <v>36</v>
      </c>
      <c r="H4" s="148" t="s">
        <v>37</v>
      </c>
      <c r="J4" t="s">
        <v>38</v>
      </c>
      <c r="L4" s="148" t="s">
        <v>41</v>
      </c>
      <c r="N4" s="148" t="s">
        <v>35</v>
      </c>
      <c r="P4" t="s">
        <v>86</v>
      </c>
    </row>
    <row r="5" spans="1:20">
      <c r="D5" t="s">
        <v>39</v>
      </c>
      <c r="E5" s="148" t="s">
        <v>2</v>
      </c>
      <c r="F5" t="s">
        <v>39</v>
      </c>
      <c r="G5" t="s">
        <v>2</v>
      </c>
      <c r="H5" s="148" t="s">
        <v>39</v>
      </c>
      <c r="I5" t="s">
        <v>2</v>
      </c>
      <c r="J5" t="s">
        <v>39</v>
      </c>
      <c r="K5" t="s">
        <v>2</v>
      </c>
      <c r="L5" s="148" t="s">
        <v>39</v>
      </c>
      <c r="M5" t="s">
        <v>2</v>
      </c>
      <c r="N5" s="148" t="s">
        <v>39</v>
      </c>
      <c r="O5" t="s">
        <v>2</v>
      </c>
      <c r="P5" t="s">
        <v>39</v>
      </c>
      <c r="Q5" t="s">
        <v>2</v>
      </c>
    </row>
    <row r="6" spans="1:20">
      <c r="A6">
        <v>6</v>
      </c>
      <c r="B6" s="89" t="s">
        <v>7</v>
      </c>
      <c r="C6">
        <v>5</v>
      </c>
      <c r="D6">
        <v>5</v>
      </c>
      <c r="E6" s="189">
        <v>100</v>
      </c>
      <c r="F6" s="148"/>
      <c r="G6" s="89">
        <v>0</v>
      </c>
      <c r="H6" s="148"/>
      <c r="I6" s="89">
        <v>0</v>
      </c>
      <c r="K6" s="89">
        <v>0</v>
      </c>
      <c r="L6" s="148"/>
      <c r="M6" s="89">
        <v>0</v>
      </c>
      <c r="N6" s="148"/>
      <c r="O6" s="89">
        <v>0</v>
      </c>
      <c r="P6">
        <v>5</v>
      </c>
      <c r="Q6" s="89">
        <v>100</v>
      </c>
      <c r="T6">
        <v>90</v>
      </c>
    </row>
    <row r="7" spans="1:20">
      <c r="A7">
        <v>7</v>
      </c>
      <c r="B7" s="89" t="s">
        <v>5</v>
      </c>
      <c r="C7">
        <v>2</v>
      </c>
      <c r="D7">
        <v>2</v>
      </c>
      <c r="E7" s="189">
        <v>100</v>
      </c>
      <c r="F7" s="148"/>
      <c r="G7" s="89">
        <v>0</v>
      </c>
      <c r="H7" s="148"/>
      <c r="I7" s="89">
        <v>0</v>
      </c>
      <c r="K7" s="89">
        <v>0</v>
      </c>
      <c r="L7" s="148"/>
      <c r="M7" s="89">
        <v>0</v>
      </c>
      <c r="N7" s="148"/>
      <c r="O7" s="89">
        <v>0</v>
      </c>
      <c r="P7">
        <v>2</v>
      </c>
      <c r="Q7" s="89">
        <v>100</v>
      </c>
      <c r="T7">
        <v>90</v>
      </c>
    </row>
    <row r="8" spans="1:20">
      <c r="A8">
        <v>10</v>
      </c>
      <c r="B8" s="89" t="s">
        <v>6</v>
      </c>
      <c r="C8">
        <v>1</v>
      </c>
      <c r="D8">
        <v>1</v>
      </c>
      <c r="E8" s="189">
        <v>100</v>
      </c>
      <c r="F8" s="148"/>
      <c r="G8" s="89">
        <v>0</v>
      </c>
      <c r="H8" s="148"/>
      <c r="I8" s="89">
        <v>0</v>
      </c>
      <c r="K8" s="89">
        <v>0</v>
      </c>
      <c r="L8" s="148"/>
      <c r="M8" s="89">
        <v>0</v>
      </c>
      <c r="N8" s="148"/>
      <c r="O8" s="89">
        <v>0</v>
      </c>
      <c r="P8">
        <v>1</v>
      </c>
      <c r="Q8" s="89">
        <v>100</v>
      </c>
      <c r="T8">
        <v>90</v>
      </c>
    </row>
    <row r="9" spans="1:20">
      <c r="A9">
        <v>21</v>
      </c>
      <c r="B9" s="89" t="s">
        <v>16</v>
      </c>
      <c r="C9">
        <v>2</v>
      </c>
      <c r="D9">
        <v>2</v>
      </c>
      <c r="E9" s="189">
        <v>100</v>
      </c>
      <c r="F9" s="148"/>
      <c r="G9" s="89">
        <v>0</v>
      </c>
      <c r="H9" s="148"/>
      <c r="I9" s="89">
        <v>0</v>
      </c>
      <c r="K9" s="89">
        <v>0</v>
      </c>
      <c r="L9" s="148"/>
      <c r="M9" s="89">
        <v>0</v>
      </c>
      <c r="N9" s="148"/>
      <c r="O9" s="89">
        <v>0</v>
      </c>
      <c r="P9">
        <v>2</v>
      </c>
      <c r="Q9" s="89">
        <v>100</v>
      </c>
      <c r="T9">
        <v>90</v>
      </c>
    </row>
    <row r="10" spans="1:20">
      <c r="A10">
        <v>29</v>
      </c>
      <c r="B10" s="89" t="s">
        <v>26</v>
      </c>
      <c r="C10">
        <v>6</v>
      </c>
      <c r="D10">
        <v>5</v>
      </c>
      <c r="E10" s="188">
        <v>83.333333333333343</v>
      </c>
      <c r="F10" s="148"/>
      <c r="G10" s="89">
        <v>0</v>
      </c>
      <c r="H10" s="148"/>
      <c r="I10" s="89">
        <v>0</v>
      </c>
      <c r="K10" s="89">
        <v>0</v>
      </c>
      <c r="L10" s="148"/>
      <c r="M10" s="89">
        <v>0</v>
      </c>
      <c r="N10" s="148">
        <v>1</v>
      </c>
      <c r="O10" s="89">
        <v>16.666666666666664</v>
      </c>
      <c r="P10">
        <v>6</v>
      </c>
      <c r="Q10" s="89">
        <v>100</v>
      </c>
      <c r="T10">
        <v>90</v>
      </c>
    </row>
    <row r="11" spans="1:20">
      <c r="A11">
        <v>2</v>
      </c>
      <c r="B11" s="89" t="s">
        <v>70</v>
      </c>
      <c r="C11">
        <v>20</v>
      </c>
      <c r="D11">
        <v>15</v>
      </c>
      <c r="E11" s="188">
        <v>75</v>
      </c>
      <c r="F11" s="148">
        <v>3</v>
      </c>
      <c r="G11" s="89">
        <v>15</v>
      </c>
      <c r="H11" s="148"/>
      <c r="I11" s="89">
        <v>0</v>
      </c>
      <c r="K11" s="89">
        <v>0</v>
      </c>
      <c r="L11" s="148">
        <v>1</v>
      </c>
      <c r="M11" s="89">
        <v>5</v>
      </c>
      <c r="N11" s="148">
        <v>1</v>
      </c>
      <c r="O11" s="89">
        <v>5</v>
      </c>
      <c r="P11">
        <v>17</v>
      </c>
      <c r="Q11" s="89">
        <v>85</v>
      </c>
      <c r="T11">
        <v>90</v>
      </c>
    </row>
    <row r="12" spans="1:20">
      <c r="A12">
        <v>12</v>
      </c>
      <c r="B12" s="89" t="s">
        <v>12</v>
      </c>
      <c r="C12">
        <v>4</v>
      </c>
      <c r="D12">
        <v>3</v>
      </c>
      <c r="E12" s="188">
        <v>75</v>
      </c>
      <c r="F12" s="148"/>
      <c r="G12" s="89">
        <v>0</v>
      </c>
      <c r="H12" s="148"/>
      <c r="I12" s="89">
        <v>0</v>
      </c>
      <c r="K12" s="89">
        <v>0</v>
      </c>
      <c r="L12" s="148"/>
      <c r="M12" s="89">
        <v>0</v>
      </c>
      <c r="N12" s="148">
        <v>1</v>
      </c>
      <c r="O12" s="89">
        <v>25</v>
      </c>
      <c r="P12">
        <v>4</v>
      </c>
      <c r="Q12" s="89">
        <v>100</v>
      </c>
      <c r="T12">
        <v>90</v>
      </c>
    </row>
    <row r="13" spans="1:20">
      <c r="A13">
        <v>16</v>
      </c>
      <c r="B13" s="89" t="s">
        <v>13</v>
      </c>
      <c r="C13">
        <v>6</v>
      </c>
      <c r="D13">
        <v>4</v>
      </c>
      <c r="E13" s="188">
        <v>66.666666666666657</v>
      </c>
      <c r="F13" s="148">
        <v>1</v>
      </c>
      <c r="G13" s="89">
        <v>16.666666666666664</v>
      </c>
      <c r="H13" s="148"/>
      <c r="I13" s="89">
        <v>0</v>
      </c>
      <c r="K13" s="89">
        <v>0</v>
      </c>
      <c r="L13" s="148"/>
      <c r="M13" s="89">
        <v>0</v>
      </c>
      <c r="N13" s="148">
        <v>1</v>
      </c>
      <c r="O13" s="89">
        <v>16.666666666666664</v>
      </c>
      <c r="P13">
        <v>5</v>
      </c>
      <c r="Q13" s="89">
        <v>83.333333333333329</v>
      </c>
      <c r="T13">
        <v>90</v>
      </c>
    </row>
    <row r="14" spans="1:20">
      <c r="A14">
        <v>20</v>
      </c>
      <c r="B14" s="89" t="s">
        <v>17</v>
      </c>
      <c r="C14">
        <v>6</v>
      </c>
      <c r="D14">
        <v>4</v>
      </c>
      <c r="E14" s="188">
        <v>66.666666666666657</v>
      </c>
      <c r="F14" s="148"/>
      <c r="G14" s="89">
        <v>0</v>
      </c>
      <c r="H14" s="148"/>
      <c r="I14" s="89">
        <v>0</v>
      </c>
      <c r="K14" s="89">
        <v>0</v>
      </c>
      <c r="L14" s="148"/>
      <c r="M14" s="89">
        <v>0</v>
      </c>
      <c r="N14" s="148">
        <v>2</v>
      </c>
      <c r="O14" s="89">
        <v>33.333333333333329</v>
      </c>
      <c r="P14">
        <v>6</v>
      </c>
      <c r="Q14" s="89">
        <v>100</v>
      </c>
      <c r="T14">
        <v>90</v>
      </c>
    </row>
    <row r="15" spans="1:20">
      <c r="A15">
        <v>26</v>
      </c>
      <c r="B15" s="89" t="s">
        <v>23</v>
      </c>
      <c r="C15">
        <v>8</v>
      </c>
      <c r="D15">
        <v>5</v>
      </c>
      <c r="E15" s="188">
        <v>62.5</v>
      </c>
      <c r="F15" s="148"/>
      <c r="G15" s="89">
        <v>0</v>
      </c>
      <c r="H15" s="148"/>
      <c r="I15" s="89">
        <v>0</v>
      </c>
      <c r="K15" s="89">
        <v>0</v>
      </c>
      <c r="L15" s="148"/>
      <c r="M15" s="89">
        <v>0</v>
      </c>
      <c r="N15" s="148">
        <v>3</v>
      </c>
      <c r="O15" s="89">
        <v>37.5</v>
      </c>
      <c r="P15">
        <v>8</v>
      </c>
      <c r="Q15" s="89">
        <v>100</v>
      </c>
      <c r="T15">
        <v>90</v>
      </c>
    </row>
    <row r="16" spans="1:20">
      <c r="A16">
        <v>25</v>
      </c>
      <c r="B16" s="89" t="s">
        <v>21</v>
      </c>
      <c r="C16">
        <v>10</v>
      </c>
      <c r="D16">
        <v>6</v>
      </c>
      <c r="E16" s="188">
        <v>60</v>
      </c>
      <c r="F16" s="148"/>
      <c r="G16" s="89">
        <v>0</v>
      </c>
      <c r="H16" s="148">
        <v>1</v>
      </c>
      <c r="I16" s="89">
        <v>10</v>
      </c>
      <c r="K16" s="89">
        <v>0</v>
      </c>
      <c r="L16" s="148"/>
      <c r="M16" s="89">
        <v>0</v>
      </c>
      <c r="N16" s="148">
        <v>3</v>
      </c>
      <c r="O16" s="89">
        <v>30</v>
      </c>
      <c r="P16">
        <v>9</v>
      </c>
      <c r="Q16" s="89">
        <v>90</v>
      </c>
      <c r="T16">
        <v>90</v>
      </c>
    </row>
    <row r="17" spans="1:20">
      <c r="A17">
        <v>18</v>
      </c>
      <c r="B17" s="89" t="s">
        <v>14</v>
      </c>
      <c r="C17">
        <v>26</v>
      </c>
      <c r="D17">
        <v>15</v>
      </c>
      <c r="E17" s="188">
        <v>57.692307692307686</v>
      </c>
      <c r="F17" s="148">
        <v>1</v>
      </c>
      <c r="G17" s="89">
        <v>3.8461538461538463</v>
      </c>
      <c r="H17" s="148"/>
      <c r="I17" s="89">
        <v>0</v>
      </c>
      <c r="K17" s="89">
        <v>0</v>
      </c>
      <c r="L17" s="148">
        <v>1</v>
      </c>
      <c r="M17" s="89">
        <v>3.8461538461538463</v>
      </c>
      <c r="N17" s="148">
        <v>9</v>
      </c>
      <c r="O17" s="89">
        <v>34.615384615384613</v>
      </c>
      <c r="P17">
        <v>25</v>
      </c>
      <c r="Q17" s="89">
        <v>96.15384615384616</v>
      </c>
      <c r="T17">
        <v>90</v>
      </c>
    </row>
    <row r="18" spans="1:20">
      <c r="A18">
        <v>22</v>
      </c>
      <c r="B18" s="89" t="s">
        <v>18</v>
      </c>
      <c r="C18">
        <v>9</v>
      </c>
      <c r="D18">
        <v>5</v>
      </c>
      <c r="E18" s="188">
        <v>55.555555555555557</v>
      </c>
      <c r="F18" s="148">
        <v>1</v>
      </c>
      <c r="G18" s="89">
        <v>11.111111111111111</v>
      </c>
      <c r="H18" s="148"/>
      <c r="I18" s="89">
        <v>0</v>
      </c>
      <c r="K18" s="89">
        <v>0</v>
      </c>
      <c r="L18" s="148"/>
      <c r="M18" s="89">
        <v>0</v>
      </c>
      <c r="N18" s="148">
        <v>3</v>
      </c>
      <c r="O18" s="89">
        <v>33.333333333333329</v>
      </c>
      <c r="P18">
        <v>8</v>
      </c>
      <c r="Q18" s="89">
        <v>88.888888888888886</v>
      </c>
      <c r="T18">
        <v>90</v>
      </c>
    </row>
    <row r="19" spans="1:20">
      <c r="A19">
        <v>5</v>
      </c>
      <c r="B19" s="89" t="s">
        <v>30</v>
      </c>
      <c r="C19">
        <v>2</v>
      </c>
      <c r="D19">
        <v>1</v>
      </c>
      <c r="E19" s="188">
        <v>50</v>
      </c>
      <c r="F19" s="148"/>
      <c r="G19" s="89">
        <v>0</v>
      </c>
      <c r="H19" s="148"/>
      <c r="I19" s="89">
        <v>0</v>
      </c>
      <c r="K19" s="89">
        <v>0</v>
      </c>
      <c r="L19" s="148"/>
      <c r="M19" s="89">
        <v>0</v>
      </c>
      <c r="N19" s="148">
        <v>1</v>
      </c>
      <c r="O19" s="89">
        <v>50</v>
      </c>
      <c r="P19">
        <v>2</v>
      </c>
      <c r="Q19" s="89">
        <v>100</v>
      </c>
      <c r="T19">
        <v>90</v>
      </c>
    </row>
    <row r="20" spans="1:20">
      <c r="A20">
        <v>8</v>
      </c>
      <c r="B20" s="89" t="s">
        <v>3</v>
      </c>
      <c r="C20">
        <v>6</v>
      </c>
      <c r="D20">
        <v>3</v>
      </c>
      <c r="E20" s="188">
        <v>50</v>
      </c>
      <c r="F20" s="148"/>
      <c r="G20" s="89">
        <v>0</v>
      </c>
      <c r="H20" s="148"/>
      <c r="I20" s="89">
        <v>0</v>
      </c>
      <c r="K20" s="89">
        <v>0</v>
      </c>
      <c r="L20" s="148">
        <v>1</v>
      </c>
      <c r="M20" s="89">
        <v>16.666666666666664</v>
      </c>
      <c r="N20" s="148">
        <v>2</v>
      </c>
      <c r="O20" s="89">
        <v>33.333333333333329</v>
      </c>
      <c r="P20">
        <v>6</v>
      </c>
      <c r="Q20" s="89">
        <v>100</v>
      </c>
      <c r="T20">
        <v>90</v>
      </c>
    </row>
    <row r="21" spans="1:20">
      <c r="A21">
        <v>27</v>
      </c>
      <c r="B21" s="89" t="s">
        <v>24</v>
      </c>
      <c r="C21">
        <v>2</v>
      </c>
      <c r="D21">
        <v>1</v>
      </c>
      <c r="E21" s="188">
        <v>50</v>
      </c>
      <c r="F21" s="148"/>
      <c r="G21" s="89">
        <v>0</v>
      </c>
      <c r="H21" s="148">
        <v>1</v>
      </c>
      <c r="I21" s="89">
        <v>50</v>
      </c>
      <c r="K21" s="89">
        <v>0</v>
      </c>
      <c r="L21" s="148"/>
      <c r="M21" s="89">
        <v>0</v>
      </c>
      <c r="N21" s="148"/>
      <c r="O21" s="89">
        <v>0</v>
      </c>
      <c r="P21">
        <v>1</v>
      </c>
      <c r="Q21" s="89">
        <v>50</v>
      </c>
      <c r="T21">
        <v>90</v>
      </c>
    </row>
    <row r="22" spans="1:20">
      <c r="A22">
        <v>1</v>
      </c>
      <c r="B22" s="89" t="s">
        <v>69</v>
      </c>
      <c r="C22">
        <v>59</v>
      </c>
      <c r="D22">
        <v>27</v>
      </c>
      <c r="E22" s="188">
        <v>45.762711864406782</v>
      </c>
      <c r="F22" s="148">
        <v>5</v>
      </c>
      <c r="G22" s="89">
        <v>8.4745762711864394</v>
      </c>
      <c r="H22" s="148"/>
      <c r="I22" s="89">
        <v>0</v>
      </c>
      <c r="K22" s="89">
        <v>0</v>
      </c>
      <c r="L22" s="148">
        <v>2</v>
      </c>
      <c r="M22" s="89">
        <v>3.3898305084745761</v>
      </c>
      <c r="N22" s="148">
        <v>25</v>
      </c>
      <c r="O22" s="89">
        <v>42.372881355932201</v>
      </c>
      <c r="P22">
        <v>54</v>
      </c>
      <c r="Q22" s="89">
        <v>91.525423728813564</v>
      </c>
      <c r="T22">
        <v>90</v>
      </c>
    </row>
    <row r="23" spans="1:20">
      <c r="A23">
        <v>28</v>
      </c>
      <c r="B23" s="89" t="s">
        <v>25</v>
      </c>
      <c r="C23">
        <v>7</v>
      </c>
      <c r="D23">
        <v>3</v>
      </c>
      <c r="E23" s="188">
        <v>42.857142857142854</v>
      </c>
      <c r="F23" s="148"/>
      <c r="G23" s="89">
        <v>0</v>
      </c>
      <c r="H23" s="148">
        <v>1</v>
      </c>
      <c r="I23" s="89">
        <v>14.285714285714285</v>
      </c>
      <c r="K23" s="89">
        <v>0</v>
      </c>
      <c r="L23" s="148"/>
      <c r="M23" s="89">
        <v>0</v>
      </c>
      <c r="N23" s="148">
        <v>3</v>
      </c>
      <c r="O23" s="89">
        <v>42.857142857142854</v>
      </c>
      <c r="P23">
        <v>6</v>
      </c>
      <c r="Q23" s="89">
        <v>85.714285714285708</v>
      </c>
      <c r="T23">
        <v>90</v>
      </c>
    </row>
    <row r="24" spans="1:20">
      <c r="A24">
        <v>19</v>
      </c>
      <c r="B24" s="89" t="s">
        <v>73</v>
      </c>
      <c r="C24">
        <v>3</v>
      </c>
      <c r="D24">
        <v>1</v>
      </c>
      <c r="E24" s="188">
        <v>33.333333333333329</v>
      </c>
      <c r="F24" s="148"/>
      <c r="G24" s="89">
        <v>0</v>
      </c>
      <c r="H24" s="148"/>
      <c r="I24" s="89">
        <v>0</v>
      </c>
      <c r="K24" s="89">
        <v>0</v>
      </c>
      <c r="L24" s="148"/>
      <c r="M24" s="89">
        <v>0</v>
      </c>
      <c r="N24" s="148">
        <v>2</v>
      </c>
      <c r="O24" s="89">
        <v>66.666666666666657</v>
      </c>
      <c r="P24">
        <v>3</v>
      </c>
      <c r="Q24" s="89">
        <v>100</v>
      </c>
      <c r="T24">
        <v>90</v>
      </c>
    </row>
    <row r="25" spans="1:20">
      <c r="A25">
        <v>11</v>
      </c>
      <c r="B25" s="89" t="s">
        <v>8</v>
      </c>
      <c r="C25">
        <v>14</v>
      </c>
      <c r="D25">
        <v>4</v>
      </c>
      <c r="E25" s="188">
        <v>28.571428571428569</v>
      </c>
      <c r="F25" s="148">
        <v>3</v>
      </c>
      <c r="G25" s="89">
        <v>21.428571428571427</v>
      </c>
      <c r="H25" s="148"/>
      <c r="I25" s="89">
        <v>0</v>
      </c>
      <c r="K25" s="89">
        <v>0</v>
      </c>
      <c r="L25" s="148">
        <v>2</v>
      </c>
      <c r="M25" s="89">
        <v>14.285714285714285</v>
      </c>
      <c r="N25" s="148">
        <v>5</v>
      </c>
      <c r="O25" s="89">
        <v>35.714285714285715</v>
      </c>
      <c r="P25">
        <v>11</v>
      </c>
      <c r="Q25" s="89">
        <v>78.571428571428569</v>
      </c>
      <c r="T25">
        <v>90</v>
      </c>
    </row>
    <row r="26" spans="1:20">
      <c r="A26">
        <v>14</v>
      </c>
      <c r="B26" s="89" t="s">
        <v>10</v>
      </c>
      <c r="C26">
        <v>4</v>
      </c>
      <c r="D26">
        <v>1</v>
      </c>
      <c r="E26" s="188">
        <v>25</v>
      </c>
      <c r="F26" s="148"/>
      <c r="G26" s="89">
        <v>0</v>
      </c>
      <c r="H26" s="148"/>
      <c r="I26" s="89">
        <v>0</v>
      </c>
      <c r="K26" s="89">
        <v>0</v>
      </c>
      <c r="L26" s="148"/>
      <c r="M26" s="89">
        <v>0</v>
      </c>
      <c r="N26" s="148">
        <v>3</v>
      </c>
      <c r="O26" s="89">
        <v>75</v>
      </c>
      <c r="P26">
        <v>4</v>
      </c>
      <c r="Q26" s="89">
        <v>100</v>
      </c>
      <c r="T26">
        <v>90</v>
      </c>
    </row>
    <row r="27" spans="1:20">
      <c r="A27">
        <v>9</v>
      </c>
      <c r="B27" s="89" t="s">
        <v>4</v>
      </c>
      <c r="C27">
        <v>5</v>
      </c>
      <c r="D27">
        <v>1</v>
      </c>
      <c r="E27" s="188">
        <v>20</v>
      </c>
      <c r="F27" s="148"/>
      <c r="G27" s="89">
        <v>0</v>
      </c>
      <c r="H27" s="148"/>
      <c r="I27" s="89">
        <v>0</v>
      </c>
      <c r="K27" s="89">
        <v>0</v>
      </c>
      <c r="L27" s="148"/>
      <c r="M27" s="89">
        <v>0</v>
      </c>
      <c r="N27" s="148">
        <v>4</v>
      </c>
      <c r="O27" s="89">
        <v>80</v>
      </c>
      <c r="P27">
        <v>5</v>
      </c>
      <c r="Q27" s="89">
        <v>100</v>
      </c>
      <c r="T27">
        <v>90</v>
      </c>
    </row>
    <row r="28" spans="1:20">
      <c r="A28">
        <v>13</v>
      </c>
      <c r="B28" s="89" t="s">
        <v>9</v>
      </c>
      <c r="C28">
        <v>3</v>
      </c>
      <c r="D28">
        <v>0</v>
      </c>
      <c r="E28" s="189">
        <v>0</v>
      </c>
      <c r="F28" s="148"/>
      <c r="G28" s="89">
        <v>0</v>
      </c>
      <c r="H28" s="148"/>
      <c r="I28" s="89">
        <v>0</v>
      </c>
      <c r="K28" s="89">
        <v>0</v>
      </c>
      <c r="L28" s="148">
        <v>1</v>
      </c>
      <c r="M28" s="89">
        <v>33.333333333333329</v>
      </c>
      <c r="N28" s="148">
        <v>2</v>
      </c>
      <c r="O28" s="89">
        <v>66.666666666666657</v>
      </c>
      <c r="P28">
        <v>3</v>
      </c>
      <c r="Q28" s="89">
        <v>100</v>
      </c>
      <c r="T28">
        <v>90</v>
      </c>
    </row>
    <row r="29" spans="1:20">
      <c r="A29">
        <v>17</v>
      </c>
      <c r="B29" s="89" t="s">
        <v>15</v>
      </c>
      <c r="C29">
        <v>8</v>
      </c>
      <c r="D29">
        <v>0</v>
      </c>
      <c r="E29" s="189">
        <v>0</v>
      </c>
      <c r="F29" s="148"/>
      <c r="G29" s="89">
        <v>0</v>
      </c>
      <c r="H29" s="148"/>
      <c r="I29" s="89">
        <v>0</v>
      </c>
      <c r="K29" s="89">
        <v>0</v>
      </c>
      <c r="L29" s="148">
        <v>1</v>
      </c>
      <c r="M29" s="89">
        <v>12.5</v>
      </c>
      <c r="N29" s="148">
        <v>7</v>
      </c>
      <c r="O29" s="89">
        <v>87.5</v>
      </c>
      <c r="P29">
        <v>8</v>
      </c>
      <c r="Q29" s="89">
        <v>100</v>
      </c>
      <c r="T29">
        <v>90</v>
      </c>
    </row>
    <row r="30" spans="1:20">
      <c r="A30">
        <v>23</v>
      </c>
      <c r="B30" s="89" t="s">
        <v>19</v>
      </c>
      <c r="C30">
        <v>2</v>
      </c>
      <c r="D30">
        <v>0</v>
      </c>
      <c r="E30" s="189">
        <v>0</v>
      </c>
      <c r="F30" s="148"/>
      <c r="G30" s="89">
        <v>0</v>
      </c>
      <c r="H30" s="148"/>
      <c r="I30" s="89">
        <v>0</v>
      </c>
      <c r="K30" s="89">
        <v>0</v>
      </c>
      <c r="L30" s="148"/>
      <c r="M30" s="89">
        <v>0</v>
      </c>
      <c r="N30" s="148">
        <v>2</v>
      </c>
      <c r="O30" s="89">
        <v>100</v>
      </c>
      <c r="P30">
        <v>2</v>
      </c>
      <c r="Q30" s="89">
        <v>100</v>
      </c>
      <c r="T30">
        <v>90</v>
      </c>
    </row>
    <row r="31" spans="1:20">
      <c r="A31">
        <v>24</v>
      </c>
      <c r="B31" s="89" t="s">
        <v>20</v>
      </c>
      <c r="C31">
        <v>3</v>
      </c>
      <c r="D31">
        <v>0</v>
      </c>
      <c r="E31" s="189">
        <v>0</v>
      </c>
      <c r="F31" s="148"/>
      <c r="G31" s="89">
        <v>0</v>
      </c>
      <c r="H31" s="148"/>
      <c r="I31" s="89">
        <v>0</v>
      </c>
      <c r="K31" s="89">
        <v>0</v>
      </c>
      <c r="L31" s="148"/>
      <c r="M31" s="89">
        <v>0</v>
      </c>
      <c r="N31" s="148">
        <v>3</v>
      </c>
      <c r="O31" s="89">
        <v>100</v>
      </c>
      <c r="P31">
        <v>3</v>
      </c>
      <c r="Q31" s="89">
        <v>100</v>
      </c>
      <c r="T31">
        <v>90</v>
      </c>
    </row>
    <row r="32" spans="1:20">
      <c r="A32">
        <v>3</v>
      </c>
      <c r="B32" s="89" t="s">
        <v>71</v>
      </c>
      <c r="C32">
        <v>0</v>
      </c>
      <c r="D32">
        <v>0</v>
      </c>
      <c r="E32" s="188"/>
      <c r="F32" s="148"/>
      <c r="G32" s="89" t="e">
        <v>#DIV/0!</v>
      </c>
      <c r="H32" s="148"/>
      <c r="I32" s="89" t="e">
        <v>#DIV/0!</v>
      </c>
      <c r="K32" s="89" t="e">
        <v>#DIV/0!</v>
      </c>
      <c r="L32" s="148"/>
      <c r="M32" s="89" t="e">
        <v>#DIV/0!</v>
      </c>
      <c r="N32" s="148"/>
      <c r="O32" s="89" t="e">
        <v>#DIV/0!</v>
      </c>
      <c r="P32">
        <v>0</v>
      </c>
      <c r="Q32" s="89" t="e">
        <v>#DIV/0!</v>
      </c>
      <c r="T32">
        <v>90</v>
      </c>
    </row>
    <row r="33" spans="1:20">
      <c r="A33">
        <v>4</v>
      </c>
      <c r="B33" s="89" t="s">
        <v>72</v>
      </c>
      <c r="C33">
        <v>0</v>
      </c>
      <c r="D33">
        <v>0</v>
      </c>
      <c r="E33" s="188"/>
      <c r="F33" s="148"/>
      <c r="G33" s="89" t="e">
        <v>#DIV/0!</v>
      </c>
      <c r="H33" s="148"/>
      <c r="I33" s="89" t="e">
        <v>#DIV/0!</v>
      </c>
      <c r="K33" s="89" t="e">
        <v>#DIV/0!</v>
      </c>
      <c r="L33" s="148"/>
      <c r="M33" s="89" t="e">
        <v>#DIV/0!</v>
      </c>
      <c r="N33" s="148"/>
      <c r="O33" s="89" t="e">
        <v>#DIV/0!</v>
      </c>
      <c r="P33">
        <v>0</v>
      </c>
      <c r="Q33" s="89" t="e">
        <v>#DIV/0!</v>
      </c>
      <c r="T33">
        <v>90</v>
      </c>
    </row>
    <row r="34" spans="1:20">
      <c r="A34">
        <v>15</v>
      </c>
      <c r="B34" s="89" t="s">
        <v>11</v>
      </c>
      <c r="C34">
        <v>0</v>
      </c>
      <c r="D34">
        <v>0</v>
      </c>
      <c r="E34" s="188"/>
      <c r="F34" s="148"/>
      <c r="G34" s="89" t="e">
        <v>#DIV/0!</v>
      </c>
      <c r="H34" s="148"/>
      <c r="I34" s="89" t="e">
        <v>#DIV/0!</v>
      </c>
      <c r="K34" s="89" t="e">
        <v>#DIV/0!</v>
      </c>
      <c r="L34" s="148"/>
      <c r="M34" s="89" t="e">
        <v>#DIV/0!</v>
      </c>
      <c r="N34" s="148"/>
      <c r="O34" s="89" t="e">
        <v>#DIV/0!</v>
      </c>
      <c r="P34">
        <v>0</v>
      </c>
      <c r="Q34" s="89" t="e">
        <v>#DIV/0!</v>
      </c>
      <c r="T34">
        <v>90</v>
      </c>
    </row>
    <row r="35" spans="1:20">
      <c r="A35">
        <v>30</v>
      </c>
      <c r="B35" s="89" t="s">
        <v>22</v>
      </c>
      <c r="C35">
        <v>0</v>
      </c>
      <c r="D35">
        <v>0</v>
      </c>
      <c r="E35" s="188"/>
      <c r="F35" s="148"/>
      <c r="G35" s="89" t="e">
        <v>#DIV/0!</v>
      </c>
      <c r="H35" s="148"/>
      <c r="I35" s="89" t="e">
        <v>#DIV/0!</v>
      </c>
      <c r="K35" s="89" t="e">
        <v>#DIV/0!</v>
      </c>
      <c r="L35" s="148"/>
      <c r="M35" s="89" t="e">
        <v>#DIV/0!</v>
      </c>
      <c r="N35" s="148"/>
      <c r="O35" s="89" t="e">
        <v>#DIV/0!</v>
      </c>
      <c r="P35">
        <v>0</v>
      </c>
      <c r="Q35" s="89" t="e">
        <v>#DIV/0!</v>
      </c>
      <c r="T35">
        <v>90</v>
      </c>
    </row>
    <row r="36" spans="1:20">
      <c r="B36" t="s">
        <v>27</v>
      </c>
      <c r="C36">
        <v>223</v>
      </c>
      <c r="D36">
        <v>114</v>
      </c>
      <c r="E36" s="188">
        <v>51.121076233183857</v>
      </c>
      <c r="F36" s="148">
        <v>14</v>
      </c>
      <c r="G36" s="89">
        <v>6.2780269058295968</v>
      </c>
      <c r="H36" s="148">
        <v>3</v>
      </c>
      <c r="I36" s="89">
        <v>1.3452914798206279</v>
      </c>
      <c r="J36">
        <v>0</v>
      </c>
      <c r="K36" s="89">
        <v>0</v>
      </c>
      <c r="L36" s="148">
        <v>9</v>
      </c>
      <c r="M36" s="89">
        <v>4.0358744394618835</v>
      </c>
      <c r="N36" s="148">
        <v>83</v>
      </c>
      <c r="O36" s="89">
        <v>37.219730941704036</v>
      </c>
      <c r="P36">
        <v>206</v>
      </c>
      <c r="Q36" s="89">
        <v>92.376681614349778</v>
      </c>
      <c r="T36">
        <v>90</v>
      </c>
    </row>
    <row r="37" spans="1:20">
      <c r="A37" t="s">
        <v>2163</v>
      </c>
    </row>
    <row r="38" spans="1:20">
      <c r="A38" t="s">
        <v>2162</v>
      </c>
    </row>
  </sheetData>
  <sortState ref="A6:T35">
    <sortCondition descending="1" ref="E6:E35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35"/>
  <sheetViews>
    <sheetView zoomScaleNormal="100" workbookViewId="0">
      <pane ySplit="3" topLeftCell="A22" activePane="bottomLeft" state="frozen"/>
      <selection pane="bottomLeft" activeCell="K49" sqref="K49"/>
    </sheetView>
  </sheetViews>
  <sheetFormatPr defaultRowHeight="14.25"/>
  <sheetData>
    <row r="1" spans="1:17">
      <c r="A1" t="s">
        <v>2147</v>
      </c>
    </row>
    <row r="2" spans="1:17">
      <c r="A2" t="s">
        <v>0</v>
      </c>
      <c r="B2" t="s">
        <v>28</v>
      </c>
      <c r="C2" t="s">
        <v>33</v>
      </c>
      <c r="D2" t="s">
        <v>1439</v>
      </c>
      <c r="J2" t="s">
        <v>1440</v>
      </c>
    </row>
    <row r="3" spans="1:17">
      <c r="D3" t="s">
        <v>1441</v>
      </c>
      <c r="E3" s="148" t="s">
        <v>2</v>
      </c>
      <c r="F3" s="148" t="s">
        <v>1442</v>
      </c>
      <c r="G3" t="s">
        <v>2</v>
      </c>
      <c r="H3" s="148" t="s">
        <v>1443</v>
      </c>
      <c r="I3" t="s">
        <v>2</v>
      </c>
      <c r="J3" s="148" t="s">
        <v>36</v>
      </c>
      <c r="K3" t="s">
        <v>2</v>
      </c>
      <c r="L3" t="s">
        <v>1444</v>
      </c>
      <c r="M3" t="s">
        <v>2</v>
      </c>
      <c r="N3" s="148" t="s">
        <v>1445</v>
      </c>
      <c r="O3" t="s">
        <v>2</v>
      </c>
    </row>
    <row r="4" spans="1:17">
      <c r="A4">
        <v>3</v>
      </c>
      <c r="B4" t="s">
        <v>3</v>
      </c>
      <c r="C4">
        <v>2</v>
      </c>
      <c r="D4">
        <v>2</v>
      </c>
      <c r="E4" s="189">
        <v>100</v>
      </c>
      <c r="F4" s="148"/>
      <c r="G4" s="89">
        <v>0</v>
      </c>
      <c r="H4" s="148"/>
      <c r="I4" s="89">
        <v>0</v>
      </c>
      <c r="J4" s="148"/>
      <c r="K4" s="89">
        <v>0</v>
      </c>
      <c r="M4" s="89">
        <v>0</v>
      </c>
      <c r="N4" s="148"/>
      <c r="O4" s="89">
        <v>0</v>
      </c>
      <c r="Q4">
        <v>90</v>
      </c>
    </row>
    <row r="5" spans="1:17">
      <c r="A5">
        <v>6</v>
      </c>
      <c r="B5" t="s">
        <v>6</v>
      </c>
      <c r="C5">
        <v>1</v>
      </c>
      <c r="D5">
        <v>1</v>
      </c>
      <c r="E5" s="189">
        <v>100</v>
      </c>
      <c r="F5" s="148"/>
      <c r="G5" s="89">
        <v>0</v>
      </c>
      <c r="H5" s="148"/>
      <c r="I5" s="89">
        <v>0</v>
      </c>
      <c r="J5" s="148"/>
      <c r="K5" s="89">
        <v>0</v>
      </c>
      <c r="M5" s="89">
        <v>0</v>
      </c>
      <c r="N5" s="148"/>
      <c r="O5" s="89">
        <v>0</v>
      </c>
      <c r="Q5">
        <v>90</v>
      </c>
    </row>
    <row r="6" spans="1:17">
      <c r="A6">
        <v>7</v>
      </c>
      <c r="B6" t="s">
        <v>7</v>
      </c>
      <c r="C6">
        <v>2</v>
      </c>
      <c r="D6">
        <v>2</v>
      </c>
      <c r="E6" s="189">
        <v>100</v>
      </c>
      <c r="F6" s="148"/>
      <c r="G6" s="89">
        <v>0</v>
      </c>
      <c r="H6" s="148"/>
      <c r="I6" s="89">
        <v>0</v>
      </c>
      <c r="J6" s="148"/>
      <c r="K6" s="89">
        <v>0</v>
      </c>
      <c r="M6" s="89">
        <v>0</v>
      </c>
      <c r="N6" s="148"/>
      <c r="O6" s="89">
        <v>0</v>
      </c>
      <c r="Q6">
        <v>90</v>
      </c>
    </row>
    <row r="7" spans="1:17">
      <c r="A7">
        <v>11</v>
      </c>
      <c r="B7" t="s">
        <v>11</v>
      </c>
      <c r="C7">
        <v>1</v>
      </c>
      <c r="D7">
        <v>1</v>
      </c>
      <c r="E7" s="189">
        <v>100</v>
      </c>
      <c r="F7" s="148"/>
      <c r="G7" s="89">
        <v>0</v>
      </c>
      <c r="H7" s="148"/>
      <c r="I7" s="89">
        <v>0</v>
      </c>
      <c r="J7" s="148"/>
      <c r="K7" s="89">
        <v>0</v>
      </c>
      <c r="M7" s="89">
        <v>0</v>
      </c>
      <c r="N7" s="148"/>
      <c r="O7" s="89">
        <v>0</v>
      </c>
      <c r="Q7">
        <v>90</v>
      </c>
    </row>
    <row r="8" spans="1:17">
      <c r="A8">
        <v>13</v>
      </c>
      <c r="B8" t="s">
        <v>13</v>
      </c>
      <c r="C8">
        <v>2</v>
      </c>
      <c r="D8">
        <v>2</v>
      </c>
      <c r="E8" s="189">
        <v>100</v>
      </c>
      <c r="F8" s="148"/>
      <c r="G8" s="89">
        <v>0</v>
      </c>
      <c r="H8" s="148"/>
      <c r="I8" s="89">
        <v>0</v>
      </c>
      <c r="J8" s="148"/>
      <c r="K8" s="89">
        <v>0</v>
      </c>
      <c r="M8" s="89">
        <v>0</v>
      </c>
      <c r="N8" s="148"/>
      <c r="O8" s="89">
        <v>0</v>
      </c>
      <c r="Q8">
        <v>90</v>
      </c>
    </row>
    <row r="9" spans="1:17">
      <c r="A9">
        <v>18</v>
      </c>
      <c r="B9" t="s">
        <v>17</v>
      </c>
      <c r="C9">
        <v>1</v>
      </c>
      <c r="D9">
        <v>1</v>
      </c>
      <c r="E9" s="189">
        <v>100</v>
      </c>
      <c r="F9" s="148"/>
      <c r="G9" s="89">
        <v>0</v>
      </c>
      <c r="H9" s="148"/>
      <c r="I9" s="89">
        <v>0</v>
      </c>
      <c r="J9" s="148"/>
      <c r="K9" s="89">
        <v>0</v>
      </c>
      <c r="M9" s="89">
        <v>0</v>
      </c>
      <c r="N9" s="148"/>
      <c r="O9" s="89">
        <v>0</v>
      </c>
      <c r="Q9">
        <v>90</v>
      </c>
    </row>
    <row r="10" spans="1:17">
      <c r="A10">
        <v>19</v>
      </c>
      <c r="B10" t="s">
        <v>18</v>
      </c>
      <c r="C10">
        <v>4</v>
      </c>
      <c r="D10">
        <v>4</v>
      </c>
      <c r="E10" s="189">
        <v>100</v>
      </c>
      <c r="F10" s="148"/>
      <c r="G10" s="89">
        <v>0</v>
      </c>
      <c r="H10" s="148"/>
      <c r="I10" s="89">
        <v>0</v>
      </c>
      <c r="J10" s="148"/>
      <c r="K10" s="89">
        <v>0</v>
      </c>
      <c r="M10" s="89">
        <v>0</v>
      </c>
      <c r="N10" s="148"/>
      <c r="O10" s="89">
        <v>0</v>
      </c>
      <c r="Q10">
        <v>90</v>
      </c>
    </row>
    <row r="11" spans="1:17">
      <c r="A11">
        <v>20</v>
      </c>
      <c r="B11" t="s">
        <v>19</v>
      </c>
      <c r="C11">
        <v>3</v>
      </c>
      <c r="D11">
        <v>3</v>
      </c>
      <c r="E11" s="189">
        <v>100</v>
      </c>
      <c r="F11" s="148"/>
      <c r="G11" s="89">
        <v>0</v>
      </c>
      <c r="H11" s="148"/>
      <c r="I11" s="89">
        <v>0</v>
      </c>
      <c r="J11" s="148"/>
      <c r="K11" s="89">
        <v>0</v>
      </c>
      <c r="M11" s="89">
        <v>0</v>
      </c>
      <c r="N11" s="148"/>
      <c r="O11" s="89">
        <v>0</v>
      </c>
      <c r="Q11">
        <v>90</v>
      </c>
    </row>
    <row r="12" spans="1:17">
      <c r="A12">
        <v>24</v>
      </c>
      <c r="B12" t="s">
        <v>23</v>
      </c>
      <c r="C12">
        <v>4</v>
      </c>
      <c r="D12">
        <v>4</v>
      </c>
      <c r="E12" s="189">
        <v>100</v>
      </c>
      <c r="F12" s="148"/>
      <c r="G12" s="89">
        <v>0</v>
      </c>
      <c r="H12" s="148"/>
      <c r="I12" s="89">
        <v>0</v>
      </c>
      <c r="J12" s="148"/>
      <c r="K12" s="89">
        <v>0</v>
      </c>
      <c r="M12" s="89">
        <v>0</v>
      </c>
      <c r="N12" s="148"/>
      <c r="O12" s="89">
        <v>0</v>
      </c>
      <c r="Q12">
        <v>90</v>
      </c>
    </row>
    <row r="13" spans="1:17">
      <c r="A13">
        <v>26</v>
      </c>
      <c r="B13" t="s">
        <v>25</v>
      </c>
      <c r="C13">
        <v>1</v>
      </c>
      <c r="D13">
        <v>1</v>
      </c>
      <c r="E13" s="189">
        <v>100</v>
      </c>
      <c r="F13" s="148"/>
      <c r="G13" s="89">
        <v>0</v>
      </c>
      <c r="H13" s="148"/>
      <c r="I13" s="89">
        <v>0</v>
      </c>
      <c r="J13" s="148"/>
      <c r="K13" s="89">
        <v>0</v>
      </c>
      <c r="M13" s="89">
        <v>0</v>
      </c>
      <c r="N13" s="148"/>
      <c r="O13" s="89">
        <v>0</v>
      </c>
      <c r="Q13">
        <v>90</v>
      </c>
    </row>
    <row r="14" spans="1:17">
      <c r="A14">
        <v>28</v>
      </c>
      <c r="B14" t="s">
        <v>1446</v>
      </c>
      <c r="C14">
        <v>1</v>
      </c>
      <c r="D14">
        <v>1</v>
      </c>
      <c r="E14" s="189">
        <v>100</v>
      </c>
      <c r="F14" s="148"/>
      <c r="G14" s="89">
        <v>0</v>
      </c>
      <c r="H14" s="148"/>
      <c r="I14" s="89">
        <v>0</v>
      </c>
      <c r="J14" s="148"/>
      <c r="K14" s="89">
        <v>0</v>
      </c>
      <c r="M14" s="89">
        <v>0</v>
      </c>
      <c r="N14" s="148"/>
      <c r="O14" s="89">
        <v>0</v>
      </c>
      <c r="Q14">
        <v>90</v>
      </c>
    </row>
    <row r="15" spans="1:17">
      <c r="A15">
        <v>8</v>
      </c>
      <c r="B15" t="s">
        <v>8</v>
      </c>
      <c r="C15">
        <v>7</v>
      </c>
      <c r="D15">
        <v>5</v>
      </c>
      <c r="E15" s="188">
        <v>71.428571428571431</v>
      </c>
      <c r="F15" s="148">
        <v>1</v>
      </c>
      <c r="G15" s="89">
        <v>14.285714285714285</v>
      </c>
      <c r="H15" s="148">
        <v>1</v>
      </c>
      <c r="I15" s="89">
        <v>14.285714285714285</v>
      </c>
      <c r="J15" s="148"/>
      <c r="K15" s="89">
        <v>0</v>
      </c>
      <c r="M15" s="89">
        <v>0</v>
      </c>
      <c r="N15" s="148"/>
      <c r="O15" s="89">
        <v>0</v>
      </c>
      <c r="Q15">
        <v>90</v>
      </c>
    </row>
    <row r="16" spans="1:17">
      <c r="A16">
        <v>2</v>
      </c>
      <c r="B16" t="s">
        <v>29</v>
      </c>
      <c r="C16">
        <v>3</v>
      </c>
      <c r="D16">
        <v>2</v>
      </c>
      <c r="E16" s="188">
        <v>66.666666666666657</v>
      </c>
      <c r="F16" s="148"/>
      <c r="G16" s="89">
        <v>0</v>
      </c>
      <c r="H16" s="148"/>
      <c r="I16" s="89">
        <v>0</v>
      </c>
      <c r="J16" s="148">
        <v>1</v>
      </c>
      <c r="K16" s="89">
        <v>33.333333333333329</v>
      </c>
      <c r="M16" s="89">
        <v>0</v>
      </c>
      <c r="N16" s="148"/>
      <c r="O16" s="89">
        <v>0</v>
      </c>
      <c r="Q16">
        <v>90</v>
      </c>
    </row>
    <row r="17" spans="1:17">
      <c r="A17">
        <v>14</v>
      </c>
      <c r="B17" t="s">
        <v>14</v>
      </c>
      <c r="C17">
        <v>3</v>
      </c>
      <c r="D17">
        <v>2</v>
      </c>
      <c r="E17" s="188">
        <v>66.666666666666657</v>
      </c>
      <c r="F17" s="148"/>
      <c r="G17" s="89">
        <v>0</v>
      </c>
      <c r="H17" s="148"/>
      <c r="I17" s="89">
        <v>0</v>
      </c>
      <c r="J17" s="148">
        <v>1</v>
      </c>
      <c r="K17" s="89">
        <v>33.333333333333329</v>
      </c>
      <c r="M17" s="89">
        <v>0</v>
      </c>
      <c r="N17" s="148"/>
      <c r="O17" s="89">
        <v>0</v>
      </c>
      <c r="Q17">
        <v>90</v>
      </c>
    </row>
    <row r="18" spans="1:17">
      <c r="A18">
        <v>22</v>
      </c>
      <c r="B18" t="s">
        <v>21</v>
      </c>
      <c r="C18">
        <v>5</v>
      </c>
      <c r="D18">
        <v>3</v>
      </c>
      <c r="E18" s="188">
        <v>60</v>
      </c>
      <c r="F18" s="148"/>
      <c r="G18" s="89">
        <v>0</v>
      </c>
      <c r="H18" s="148">
        <v>2</v>
      </c>
      <c r="I18" s="89">
        <v>40</v>
      </c>
      <c r="J18" s="148"/>
      <c r="K18" s="89">
        <v>0</v>
      </c>
      <c r="M18" s="89">
        <v>0</v>
      </c>
      <c r="N18" s="148"/>
      <c r="O18" s="89">
        <v>0</v>
      </c>
      <c r="Q18">
        <v>90</v>
      </c>
    </row>
    <row r="19" spans="1:17">
      <c r="A19">
        <v>1</v>
      </c>
      <c r="B19" t="s">
        <v>1449</v>
      </c>
      <c r="C19">
        <v>11</v>
      </c>
      <c r="D19">
        <v>6</v>
      </c>
      <c r="E19" s="188">
        <v>54.54545454545454</v>
      </c>
      <c r="F19" s="148">
        <v>1</v>
      </c>
      <c r="G19" s="89">
        <v>9.0909090909090917</v>
      </c>
      <c r="H19" s="148">
        <v>1</v>
      </c>
      <c r="I19" s="89">
        <v>9.0909090909090917</v>
      </c>
      <c r="J19" s="148"/>
      <c r="K19" s="89">
        <v>0</v>
      </c>
      <c r="L19">
        <v>0</v>
      </c>
      <c r="M19" s="89">
        <v>0</v>
      </c>
      <c r="N19" s="148">
        <v>3</v>
      </c>
      <c r="O19" s="89">
        <v>27.27272727272727</v>
      </c>
      <c r="Q19">
        <v>90</v>
      </c>
    </row>
    <row r="20" spans="1:17">
      <c r="A20">
        <v>4</v>
      </c>
      <c r="B20" t="s">
        <v>4</v>
      </c>
      <c r="C20">
        <v>4</v>
      </c>
      <c r="D20">
        <v>2</v>
      </c>
      <c r="E20" s="189">
        <v>50</v>
      </c>
      <c r="F20" s="148"/>
      <c r="G20" s="89">
        <v>0</v>
      </c>
      <c r="H20" s="148">
        <v>2</v>
      </c>
      <c r="I20" s="89">
        <v>50</v>
      </c>
      <c r="J20" s="148"/>
      <c r="K20" s="89">
        <v>0</v>
      </c>
      <c r="M20" s="89">
        <v>0</v>
      </c>
      <c r="N20" s="148"/>
      <c r="O20" s="89">
        <v>0</v>
      </c>
      <c r="Q20">
        <v>90</v>
      </c>
    </row>
    <row r="21" spans="1:17">
      <c r="A21">
        <v>9</v>
      </c>
      <c r="B21" t="s">
        <v>9</v>
      </c>
      <c r="C21">
        <v>2</v>
      </c>
      <c r="D21">
        <v>1</v>
      </c>
      <c r="E21" s="189">
        <v>50</v>
      </c>
      <c r="F21" s="148"/>
      <c r="G21" s="89">
        <v>0</v>
      </c>
      <c r="H21" s="148">
        <v>1</v>
      </c>
      <c r="I21" s="89">
        <v>50</v>
      </c>
      <c r="J21" s="148"/>
      <c r="K21" s="89">
        <v>0</v>
      </c>
      <c r="M21" s="89">
        <v>0</v>
      </c>
      <c r="N21" s="148"/>
      <c r="O21" s="89">
        <v>0</v>
      </c>
      <c r="Q21">
        <v>90</v>
      </c>
    </row>
    <row r="22" spans="1:17">
      <c r="A22">
        <v>15</v>
      </c>
      <c r="B22" t="s">
        <v>2080</v>
      </c>
      <c r="C22">
        <v>2</v>
      </c>
      <c r="D22">
        <v>1</v>
      </c>
      <c r="E22" s="189">
        <v>50</v>
      </c>
      <c r="F22" s="148"/>
      <c r="G22" s="89">
        <v>0</v>
      </c>
      <c r="H22" s="148"/>
      <c r="I22" s="89">
        <v>0</v>
      </c>
      <c r="J22" s="148">
        <v>1</v>
      </c>
      <c r="K22" s="89">
        <v>50</v>
      </c>
      <c r="M22" s="89">
        <v>0</v>
      </c>
      <c r="N22" s="148"/>
      <c r="O22" s="89">
        <v>0</v>
      </c>
      <c r="Q22">
        <v>90</v>
      </c>
    </row>
    <row r="23" spans="1:17">
      <c r="A23">
        <v>16</v>
      </c>
      <c r="B23" t="s">
        <v>15</v>
      </c>
      <c r="C23">
        <v>2</v>
      </c>
      <c r="D23">
        <v>1</v>
      </c>
      <c r="E23" s="189">
        <v>50</v>
      </c>
      <c r="F23" s="148"/>
      <c r="G23" s="89">
        <v>0</v>
      </c>
      <c r="H23" s="148">
        <v>1</v>
      </c>
      <c r="I23" s="89">
        <v>50</v>
      </c>
      <c r="J23" s="148"/>
      <c r="K23" s="89">
        <v>0</v>
      </c>
      <c r="M23" s="89">
        <v>0</v>
      </c>
      <c r="N23" s="148"/>
      <c r="O23" s="89">
        <v>0</v>
      </c>
      <c r="Q23">
        <v>90</v>
      </c>
    </row>
    <row r="24" spans="1:17">
      <c r="A24">
        <v>10</v>
      </c>
      <c r="B24" t="s">
        <v>10</v>
      </c>
      <c r="C24">
        <v>2</v>
      </c>
      <c r="D24">
        <v>0</v>
      </c>
      <c r="E24" s="189">
        <v>0</v>
      </c>
      <c r="F24" s="148">
        <v>1</v>
      </c>
      <c r="G24" s="89">
        <v>50</v>
      </c>
      <c r="H24" s="148">
        <v>1</v>
      </c>
      <c r="I24" s="89">
        <v>50</v>
      </c>
      <c r="J24" s="148"/>
      <c r="K24" s="89">
        <v>0</v>
      </c>
      <c r="M24" s="89">
        <v>0</v>
      </c>
      <c r="N24" s="148"/>
      <c r="O24" s="89">
        <v>0</v>
      </c>
      <c r="Q24">
        <v>90</v>
      </c>
    </row>
    <row r="25" spans="1:17">
      <c r="A25">
        <v>23</v>
      </c>
      <c r="B25" t="s">
        <v>22</v>
      </c>
      <c r="C25">
        <v>2</v>
      </c>
      <c r="D25">
        <v>0</v>
      </c>
      <c r="E25" s="189">
        <v>0</v>
      </c>
      <c r="F25" s="148"/>
      <c r="G25" s="89">
        <v>0</v>
      </c>
      <c r="H25" s="148"/>
      <c r="I25" s="89">
        <v>0</v>
      </c>
      <c r="J25" s="148">
        <v>2</v>
      </c>
      <c r="K25" s="89">
        <v>100</v>
      </c>
      <c r="M25" s="89">
        <v>0</v>
      </c>
      <c r="N25" s="148"/>
      <c r="O25" s="89">
        <v>0</v>
      </c>
      <c r="Q25">
        <v>90</v>
      </c>
    </row>
    <row r="26" spans="1:17">
      <c r="A26">
        <v>5</v>
      </c>
      <c r="B26" t="s">
        <v>5</v>
      </c>
      <c r="C26">
        <v>0</v>
      </c>
      <c r="E26" s="188"/>
      <c r="F26" s="148"/>
      <c r="G26" s="89" t="e">
        <v>#DIV/0!</v>
      </c>
      <c r="H26" s="148"/>
      <c r="I26" s="89" t="e">
        <v>#DIV/0!</v>
      </c>
      <c r="J26" s="148"/>
      <c r="K26" s="89" t="e">
        <v>#DIV/0!</v>
      </c>
      <c r="M26" s="89" t="e">
        <v>#DIV/0!</v>
      </c>
      <c r="N26" s="148"/>
      <c r="O26" s="89" t="e">
        <v>#DIV/0!</v>
      </c>
      <c r="Q26">
        <v>90</v>
      </c>
    </row>
    <row r="27" spans="1:17">
      <c r="A27">
        <v>12</v>
      </c>
      <c r="B27" t="s">
        <v>12</v>
      </c>
      <c r="E27" s="188"/>
      <c r="F27" s="148"/>
      <c r="G27" s="89" t="e">
        <v>#DIV/0!</v>
      </c>
      <c r="H27" s="148"/>
      <c r="I27" s="89" t="e">
        <v>#DIV/0!</v>
      </c>
      <c r="J27" s="148"/>
      <c r="K27" s="89" t="e">
        <v>#DIV/0!</v>
      </c>
      <c r="M27" s="89" t="e">
        <v>#DIV/0!</v>
      </c>
      <c r="N27" s="148"/>
      <c r="O27" s="89" t="e">
        <v>#DIV/0!</v>
      </c>
      <c r="Q27">
        <v>90</v>
      </c>
    </row>
    <row r="28" spans="1:17">
      <c r="A28">
        <v>17</v>
      </c>
      <c r="B28" t="s">
        <v>16</v>
      </c>
      <c r="C28">
        <v>0</v>
      </c>
      <c r="D28">
        <v>0</v>
      </c>
      <c r="E28" s="188"/>
      <c r="F28" s="148"/>
      <c r="G28" s="89" t="e">
        <v>#DIV/0!</v>
      </c>
      <c r="H28" s="148"/>
      <c r="I28" s="89" t="e">
        <v>#DIV/0!</v>
      </c>
      <c r="J28" s="148"/>
      <c r="K28" s="89" t="e">
        <v>#DIV/0!</v>
      </c>
      <c r="M28" s="89" t="e">
        <v>#DIV/0!</v>
      </c>
      <c r="N28" s="148"/>
      <c r="O28" s="89" t="e">
        <v>#DIV/0!</v>
      </c>
      <c r="Q28">
        <v>90</v>
      </c>
    </row>
    <row r="29" spans="1:17">
      <c r="A29">
        <v>21</v>
      </c>
      <c r="B29" t="s">
        <v>20</v>
      </c>
      <c r="C29">
        <v>0</v>
      </c>
      <c r="E29" s="188"/>
      <c r="F29" s="148"/>
      <c r="G29" s="89" t="e">
        <v>#DIV/0!</v>
      </c>
      <c r="H29" s="148"/>
      <c r="I29" s="89" t="e">
        <v>#DIV/0!</v>
      </c>
      <c r="J29" s="148"/>
      <c r="K29" s="89" t="e">
        <v>#DIV/0!</v>
      </c>
      <c r="M29" s="89" t="e">
        <v>#DIV/0!</v>
      </c>
      <c r="N29" s="148"/>
      <c r="O29" s="89" t="e">
        <v>#DIV/0!</v>
      </c>
      <c r="Q29">
        <v>90</v>
      </c>
    </row>
    <row r="30" spans="1:17">
      <c r="A30">
        <v>25</v>
      </c>
      <c r="B30" t="s">
        <v>24</v>
      </c>
      <c r="C30">
        <v>0</v>
      </c>
      <c r="D30">
        <v>0</v>
      </c>
      <c r="E30" s="188"/>
      <c r="F30" s="148"/>
      <c r="G30" s="89" t="e">
        <v>#DIV/0!</v>
      </c>
      <c r="H30" s="148"/>
      <c r="I30" s="89" t="e">
        <v>#DIV/0!</v>
      </c>
      <c r="J30" s="148"/>
      <c r="K30" s="89" t="e">
        <v>#DIV/0!</v>
      </c>
      <c r="M30" s="89" t="e">
        <v>#DIV/0!</v>
      </c>
      <c r="N30" s="148"/>
      <c r="O30" s="89" t="e">
        <v>#DIV/0!</v>
      </c>
      <c r="Q30">
        <v>90</v>
      </c>
    </row>
    <row r="31" spans="1:17">
      <c r="A31">
        <v>27</v>
      </c>
      <c r="B31" t="s">
        <v>26</v>
      </c>
      <c r="C31">
        <v>0</v>
      </c>
      <c r="D31">
        <v>0</v>
      </c>
      <c r="E31" s="188"/>
      <c r="F31" s="148"/>
      <c r="G31" s="89" t="e">
        <v>#DIV/0!</v>
      </c>
      <c r="H31" s="148"/>
      <c r="I31" s="89" t="e">
        <v>#DIV/0!</v>
      </c>
      <c r="J31" s="148"/>
      <c r="K31" s="89" t="e">
        <v>#DIV/0!</v>
      </c>
      <c r="M31" s="89" t="e">
        <v>#DIV/0!</v>
      </c>
      <c r="N31" s="148"/>
      <c r="O31" s="89" t="e">
        <v>#DIV/0!</v>
      </c>
      <c r="Q31">
        <v>90</v>
      </c>
    </row>
    <row r="32" spans="1:17">
      <c r="A32">
        <v>29</v>
      </c>
      <c r="B32" t="s">
        <v>1447</v>
      </c>
      <c r="C32">
        <v>0</v>
      </c>
      <c r="E32" s="188"/>
      <c r="F32" s="148"/>
      <c r="G32" s="89" t="e">
        <v>#DIV/0!</v>
      </c>
      <c r="H32" s="148"/>
      <c r="I32" s="89" t="e">
        <v>#DIV/0!</v>
      </c>
      <c r="J32" s="148"/>
      <c r="K32" s="89" t="e">
        <v>#DIV/0!</v>
      </c>
      <c r="M32" s="89" t="e">
        <v>#DIV/0!</v>
      </c>
      <c r="N32" s="148"/>
      <c r="O32" s="89" t="e">
        <v>#DIV/0!</v>
      </c>
      <c r="Q32">
        <v>90</v>
      </c>
    </row>
    <row r="33" spans="1:17">
      <c r="A33">
        <v>30</v>
      </c>
      <c r="B33" t="s">
        <v>1448</v>
      </c>
      <c r="C33">
        <v>0</v>
      </c>
      <c r="E33" s="188"/>
      <c r="F33" s="148"/>
      <c r="G33" s="89" t="e">
        <v>#DIV/0!</v>
      </c>
      <c r="H33" s="148"/>
      <c r="I33" s="89" t="e">
        <v>#DIV/0!</v>
      </c>
      <c r="J33" s="148"/>
      <c r="K33" s="89" t="e">
        <v>#DIV/0!</v>
      </c>
      <c r="M33" s="89" t="e">
        <v>#DIV/0!</v>
      </c>
      <c r="N33" s="148"/>
      <c r="O33" s="89" t="e">
        <v>#DIV/0!</v>
      </c>
      <c r="Q33">
        <v>90</v>
      </c>
    </row>
    <row r="34" spans="1:17">
      <c r="B34" t="s">
        <v>27</v>
      </c>
      <c r="C34">
        <v>65</v>
      </c>
      <c r="D34">
        <v>45</v>
      </c>
      <c r="E34" s="188">
        <v>69.230769230769226</v>
      </c>
      <c r="F34" s="148">
        <v>3</v>
      </c>
      <c r="G34" s="89">
        <v>4.6153846153846159</v>
      </c>
      <c r="H34" s="148">
        <v>9</v>
      </c>
      <c r="I34" s="89">
        <v>13.846153846153847</v>
      </c>
      <c r="J34" s="148">
        <v>5</v>
      </c>
      <c r="K34" s="89">
        <v>7.6923076923076925</v>
      </c>
      <c r="L34">
        <v>0</v>
      </c>
      <c r="M34" s="89">
        <v>0</v>
      </c>
      <c r="N34" s="148">
        <v>3</v>
      </c>
      <c r="O34" s="89">
        <v>4.6153846153846159</v>
      </c>
      <c r="Q34" s="90">
        <v>90</v>
      </c>
    </row>
    <row r="35" spans="1:17">
      <c r="A35" t="s">
        <v>2148</v>
      </c>
    </row>
  </sheetData>
  <sortState ref="A4:Q33">
    <sortCondition descending="1" ref="E4:E3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2:AD87"/>
  <sheetViews>
    <sheetView topLeftCell="G1" zoomScale="85" zoomScaleNormal="85" workbookViewId="0">
      <pane ySplit="5" topLeftCell="A60" activePane="bottomLeft" state="frozen"/>
      <selection pane="bottomLeft" activeCell="Z81" sqref="Z81"/>
    </sheetView>
  </sheetViews>
  <sheetFormatPr defaultRowHeight="14.25"/>
  <cols>
    <col min="1" max="1" width="11.375" bestFit="1" customWidth="1"/>
    <col min="2" max="2" width="2.875" bestFit="1" customWidth="1"/>
  </cols>
  <sheetData>
    <row r="2" spans="1:30">
      <c r="A2" t="s">
        <v>1</v>
      </c>
      <c r="C2" t="s">
        <v>76</v>
      </c>
    </row>
    <row r="3" spans="1:30">
      <c r="C3" s="270" t="s">
        <v>89</v>
      </c>
      <c r="D3" s="270"/>
      <c r="E3" s="270"/>
      <c r="F3" s="270"/>
      <c r="G3" s="269" t="s">
        <v>77</v>
      </c>
      <c r="H3" s="269"/>
      <c r="I3" s="269"/>
      <c r="J3" s="269"/>
      <c r="K3" s="269" t="s">
        <v>78</v>
      </c>
      <c r="L3" s="269"/>
      <c r="M3" s="269"/>
      <c r="N3" s="269"/>
      <c r="O3" s="269" t="s">
        <v>79</v>
      </c>
      <c r="P3" s="269"/>
      <c r="Q3" s="269"/>
      <c r="R3" s="269"/>
      <c r="S3" s="269" t="s">
        <v>80</v>
      </c>
      <c r="T3" s="269"/>
      <c r="U3" s="269"/>
      <c r="V3" s="269"/>
      <c r="W3" s="269" t="s">
        <v>88</v>
      </c>
      <c r="X3" s="269"/>
      <c r="Y3" s="269"/>
      <c r="Z3" s="269"/>
      <c r="AA3" s="269" t="s">
        <v>81</v>
      </c>
      <c r="AB3" s="269"/>
      <c r="AC3" s="269"/>
      <c r="AD3" s="269"/>
    </row>
    <row r="4" spans="1:30"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</row>
    <row r="5" spans="1:30">
      <c r="C5" t="s">
        <v>82</v>
      </c>
      <c r="D5" t="s">
        <v>83</v>
      </c>
      <c r="E5" t="s">
        <v>2</v>
      </c>
      <c r="F5" t="s">
        <v>87</v>
      </c>
      <c r="G5" t="s">
        <v>82</v>
      </c>
      <c r="H5" t="s">
        <v>83</v>
      </c>
      <c r="I5" t="s">
        <v>2</v>
      </c>
      <c r="J5" t="s">
        <v>87</v>
      </c>
      <c r="K5" t="s">
        <v>82</v>
      </c>
      <c r="L5" t="s">
        <v>83</v>
      </c>
      <c r="M5" t="s">
        <v>2</v>
      </c>
      <c r="N5" t="s">
        <v>87</v>
      </c>
      <c r="O5" t="s">
        <v>82</v>
      </c>
      <c r="P5" t="s">
        <v>83</v>
      </c>
      <c r="Q5" t="s">
        <v>2</v>
      </c>
      <c r="R5" t="s">
        <v>87</v>
      </c>
      <c r="S5" t="s">
        <v>82</v>
      </c>
      <c r="T5" t="s">
        <v>83</v>
      </c>
      <c r="U5" t="s">
        <v>2</v>
      </c>
      <c r="V5" t="s">
        <v>87</v>
      </c>
      <c r="W5" t="s">
        <v>82</v>
      </c>
      <c r="X5" t="s">
        <v>83</v>
      </c>
      <c r="Y5" t="s">
        <v>2</v>
      </c>
      <c r="Z5" t="s">
        <v>87</v>
      </c>
      <c r="AA5" t="s">
        <v>82</v>
      </c>
      <c r="AB5" t="s">
        <v>83</v>
      </c>
      <c r="AC5" t="s">
        <v>2</v>
      </c>
      <c r="AD5" t="s">
        <v>87</v>
      </c>
    </row>
    <row r="6" spans="1:30" ht="24">
      <c r="A6" s="89" t="s">
        <v>69</v>
      </c>
      <c r="B6" s="90">
        <v>90</v>
      </c>
      <c r="C6" s="136">
        <v>27</v>
      </c>
      <c r="D6" s="266">
        <v>13</v>
      </c>
      <c r="E6" s="137">
        <f>D6*100/C6</f>
        <v>48.148148148148145</v>
      </c>
      <c r="F6" s="138">
        <v>2</v>
      </c>
      <c r="G6" s="135">
        <v>1000</v>
      </c>
      <c r="H6" s="136">
        <v>835</v>
      </c>
      <c r="I6" s="137">
        <f>H6*100/G6</f>
        <v>83.5</v>
      </c>
      <c r="J6" s="138">
        <v>5</v>
      </c>
      <c r="K6" s="135">
        <v>3000</v>
      </c>
      <c r="L6" s="136">
        <v>1846</v>
      </c>
      <c r="M6" s="137">
        <f>L6*100/K6</f>
        <v>61.533333333333331</v>
      </c>
      <c r="N6" s="138">
        <v>9</v>
      </c>
      <c r="O6" s="135">
        <f>994+87</f>
        <v>1081</v>
      </c>
      <c r="P6" s="136">
        <v>767</v>
      </c>
      <c r="Q6" s="137">
        <f>P6*100/O6</f>
        <v>70.952821461609616</v>
      </c>
      <c r="R6" s="138">
        <v>3</v>
      </c>
      <c r="S6" s="135">
        <f>214+56</f>
        <v>270</v>
      </c>
      <c r="T6" s="136">
        <v>109</v>
      </c>
      <c r="U6" s="137">
        <f>T6*100/S6</f>
        <v>40.370370370370374</v>
      </c>
      <c r="V6" s="138">
        <v>0</v>
      </c>
      <c r="W6" s="135">
        <v>1429</v>
      </c>
      <c r="X6" s="136">
        <v>71</v>
      </c>
      <c r="Y6" s="137">
        <f>X6*100/W6</f>
        <v>4.9685094471658502</v>
      </c>
      <c r="Z6" s="138">
        <v>6</v>
      </c>
      <c r="AA6" s="135">
        <v>107</v>
      </c>
      <c r="AB6" s="136">
        <v>21</v>
      </c>
      <c r="AC6" s="137">
        <f>AB6*100/AA6</f>
        <v>19.626168224299064</v>
      </c>
      <c r="AD6" s="138">
        <v>0</v>
      </c>
    </row>
    <row r="7" spans="1:30" ht="24">
      <c r="A7" s="89" t="s">
        <v>70</v>
      </c>
      <c r="B7" s="90">
        <v>90</v>
      </c>
      <c r="C7" s="136">
        <v>41</v>
      </c>
      <c r="D7" s="266">
        <v>41</v>
      </c>
      <c r="E7" s="137">
        <f t="shared" ref="E7:E33" si="0">D7*100/C7</f>
        <v>100</v>
      </c>
      <c r="F7" s="138">
        <v>0</v>
      </c>
      <c r="G7" s="139">
        <v>250</v>
      </c>
      <c r="H7" s="136">
        <v>195</v>
      </c>
      <c r="I7" s="137">
        <f t="shared" ref="I7:I33" si="1">H7*100/G7</f>
        <v>78</v>
      </c>
      <c r="J7" s="138">
        <v>3</v>
      </c>
      <c r="K7" s="139">
        <v>755</v>
      </c>
      <c r="L7" s="136">
        <v>761</v>
      </c>
      <c r="M7" s="134">
        <v>100</v>
      </c>
      <c r="N7" s="138">
        <v>0</v>
      </c>
      <c r="O7" s="139">
        <f>2061+117</f>
        <v>2178</v>
      </c>
      <c r="P7" s="136">
        <v>1649</v>
      </c>
      <c r="Q7" s="137">
        <f t="shared" ref="Q7:Q33" si="2">P7*100/O7</f>
        <v>75.711662075298435</v>
      </c>
      <c r="R7" s="138">
        <v>1</v>
      </c>
      <c r="S7" s="139">
        <f>546+286</f>
        <v>832</v>
      </c>
      <c r="T7" s="136">
        <v>122</v>
      </c>
      <c r="U7" s="137">
        <f t="shared" ref="U7:U33" si="3">T7*100/S7</f>
        <v>14.663461538461538</v>
      </c>
      <c r="V7" s="138">
        <v>0</v>
      </c>
      <c r="W7" s="139">
        <v>407</v>
      </c>
      <c r="X7" s="136">
        <v>1777</v>
      </c>
      <c r="Y7" s="134">
        <v>100</v>
      </c>
      <c r="Z7" s="138">
        <v>8</v>
      </c>
      <c r="AA7" s="139">
        <v>86</v>
      </c>
      <c r="AB7" s="136">
        <v>110</v>
      </c>
      <c r="AC7" s="134">
        <v>100</v>
      </c>
      <c r="AD7" s="138">
        <v>1</v>
      </c>
    </row>
    <row r="8" spans="1:30" ht="24">
      <c r="A8" s="89" t="s">
        <v>1448</v>
      </c>
      <c r="B8" s="90">
        <v>90</v>
      </c>
      <c r="C8" s="136">
        <v>0</v>
      </c>
      <c r="D8" s="266">
        <v>0</v>
      </c>
      <c r="E8" s="137">
        <v>0</v>
      </c>
      <c r="F8" s="138">
        <v>0</v>
      </c>
      <c r="G8" s="135">
        <v>22</v>
      </c>
      <c r="H8" s="136">
        <v>22</v>
      </c>
      <c r="I8" s="138">
        <f t="shared" si="1"/>
        <v>100</v>
      </c>
      <c r="J8" s="138">
        <v>0</v>
      </c>
      <c r="K8" s="135">
        <v>80</v>
      </c>
      <c r="L8" s="136">
        <v>64</v>
      </c>
      <c r="M8" s="137">
        <f t="shared" ref="M7:M33" si="4">L8*100/K8</f>
        <v>80</v>
      </c>
      <c r="N8" s="138">
        <v>0</v>
      </c>
      <c r="O8" s="135">
        <f>185+12</f>
        <v>197</v>
      </c>
      <c r="P8" s="136">
        <v>183</v>
      </c>
      <c r="Q8" s="137">
        <f t="shared" si="2"/>
        <v>92.89340101522842</v>
      </c>
      <c r="R8" s="138">
        <v>0</v>
      </c>
      <c r="S8" s="135">
        <f>21+11</f>
        <v>32</v>
      </c>
      <c r="T8" s="136">
        <v>15</v>
      </c>
      <c r="U8" s="137">
        <f t="shared" si="3"/>
        <v>46.875</v>
      </c>
      <c r="V8" s="138">
        <v>0</v>
      </c>
      <c r="W8" s="135">
        <v>51</v>
      </c>
      <c r="X8" s="136">
        <v>103</v>
      </c>
      <c r="Y8" s="134">
        <v>100</v>
      </c>
      <c r="Z8" s="138">
        <v>0</v>
      </c>
      <c r="AA8" s="135">
        <v>0</v>
      </c>
      <c r="AB8" s="136">
        <v>0</v>
      </c>
      <c r="AC8" s="137" t="e">
        <f t="shared" ref="AC7:AC33" si="5">AB8*100/AA8</f>
        <v>#DIV/0!</v>
      </c>
      <c r="AD8" s="138">
        <v>0</v>
      </c>
    </row>
    <row r="9" spans="1:30" ht="24">
      <c r="A9" s="89" t="s">
        <v>7</v>
      </c>
      <c r="B9" s="90">
        <v>90</v>
      </c>
      <c r="C9" s="136">
        <v>16</v>
      </c>
      <c r="D9" s="266">
        <v>11</v>
      </c>
      <c r="E9" s="137">
        <f t="shared" si="0"/>
        <v>68.75</v>
      </c>
      <c r="F9" s="138">
        <v>0</v>
      </c>
      <c r="G9" s="135">
        <v>17</v>
      </c>
      <c r="H9" s="136">
        <v>1</v>
      </c>
      <c r="I9" s="137">
        <f t="shared" si="1"/>
        <v>5.882352941176471</v>
      </c>
      <c r="J9" s="138">
        <v>0</v>
      </c>
      <c r="K9" s="135">
        <v>135</v>
      </c>
      <c r="L9" s="136">
        <v>127</v>
      </c>
      <c r="M9" s="137">
        <f t="shared" si="4"/>
        <v>94.074074074074076</v>
      </c>
      <c r="N9" s="138">
        <v>0</v>
      </c>
      <c r="O9" s="135">
        <f>487+34</f>
        <v>521</v>
      </c>
      <c r="P9" s="136">
        <v>515</v>
      </c>
      <c r="Q9" s="137">
        <f t="shared" si="2"/>
        <v>98.848368522072931</v>
      </c>
      <c r="R9" s="138">
        <v>0</v>
      </c>
      <c r="S9" s="135">
        <f>236+119</f>
        <v>355</v>
      </c>
      <c r="T9" s="136">
        <v>338</v>
      </c>
      <c r="U9" s="137">
        <f t="shared" si="3"/>
        <v>95.211267605633807</v>
      </c>
      <c r="V9" s="138">
        <v>0</v>
      </c>
      <c r="W9" s="135">
        <v>72</v>
      </c>
      <c r="X9" s="136">
        <v>76</v>
      </c>
      <c r="Y9" s="134">
        <v>100</v>
      </c>
      <c r="Z9" s="138">
        <v>0</v>
      </c>
      <c r="AA9" s="135">
        <v>4</v>
      </c>
      <c r="AB9" s="136">
        <v>2</v>
      </c>
      <c r="AC9" s="137">
        <f t="shared" si="5"/>
        <v>50</v>
      </c>
      <c r="AD9" s="138">
        <v>0</v>
      </c>
    </row>
    <row r="10" spans="1:30" ht="24">
      <c r="A10" s="89" t="s">
        <v>5</v>
      </c>
      <c r="B10" s="90">
        <v>90</v>
      </c>
      <c r="C10" s="136">
        <v>16</v>
      </c>
      <c r="D10" s="266">
        <v>16</v>
      </c>
      <c r="E10" s="137">
        <f t="shared" si="0"/>
        <v>100</v>
      </c>
      <c r="F10" s="138">
        <v>0</v>
      </c>
      <c r="G10" s="135">
        <v>52</v>
      </c>
      <c r="H10" s="136">
        <v>52</v>
      </c>
      <c r="I10" s="138">
        <f t="shared" si="1"/>
        <v>100</v>
      </c>
      <c r="J10" s="138">
        <v>0</v>
      </c>
      <c r="K10" s="135">
        <v>160</v>
      </c>
      <c r="L10" s="136">
        <v>153</v>
      </c>
      <c r="M10" s="137">
        <f t="shared" si="4"/>
        <v>95.625</v>
      </c>
      <c r="N10" s="138">
        <v>0</v>
      </c>
      <c r="O10" s="135">
        <f>501+17</f>
        <v>518</v>
      </c>
      <c r="P10" s="136">
        <v>600</v>
      </c>
      <c r="Q10" s="134">
        <v>100</v>
      </c>
      <c r="R10" s="138">
        <v>2</v>
      </c>
      <c r="S10" s="135">
        <f>146+171+52</f>
        <v>369</v>
      </c>
      <c r="T10" s="136">
        <v>128</v>
      </c>
      <c r="U10" s="137">
        <f t="shared" si="3"/>
        <v>34.688346883468832</v>
      </c>
      <c r="V10" s="138">
        <v>0</v>
      </c>
      <c r="W10" s="135">
        <v>147</v>
      </c>
      <c r="X10" s="136">
        <v>275</v>
      </c>
      <c r="Y10" s="134">
        <v>100</v>
      </c>
      <c r="Z10" s="138">
        <v>2</v>
      </c>
      <c r="AA10" s="135">
        <v>11</v>
      </c>
      <c r="AB10" s="136">
        <v>0</v>
      </c>
      <c r="AC10" s="137">
        <f t="shared" si="5"/>
        <v>0</v>
      </c>
      <c r="AD10" s="138">
        <v>0</v>
      </c>
    </row>
    <row r="11" spans="1:30" ht="24">
      <c r="A11" s="89" t="s">
        <v>3</v>
      </c>
      <c r="B11" s="90">
        <v>90</v>
      </c>
      <c r="C11" s="136">
        <v>41</v>
      </c>
      <c r="D11" s="266">
        <v>41</v>
      </c>
      <c r="E11" s="137">
        <f t="shared" si="0"/>
        <v>100</v>
      </c>
      <c r="F11" s="138">
        <v>0</v>
      </c>
      <c r="G11" s="135">
        <v>197</v>
      </c>
      <c r="H11" s="136">
        <v>180</v>
      </c>
      <c r="I11" s="137">
        <f t="shared" si="1"/>
        <v>91.370558375634516</v>
      </c>
      <c r="J11" s="138">
        <v>0</v>
      </c>
      <c r="K11" s="135">
        <v>393</v>
      </c>
      <c r="L11" s="136">
        <v>316</v>
      </c>
      <c r="M11" s="137">
        <f t="shared" si="4"/>
        <v>80.407124681933837</v>
      </c>
      <c r="N11" s="138">
        <v>0</v>
      </c>
      <c r="O11" s="135">
        <f>1728+49</f>
        <v>1777</v>
      </c>
      <c r="P11" s="136">
        <v>2022</v>
      </c>
      <c r="Q11" s="134">
        <v>100</v>
      </c>
      <c r="R11" s="138">
        <v>0</v>
      </c>
      <c r="S11" s="135">
        <f>518+65+20</f>
        <v>603</v>
      </c>
      <c r="T11" s="140">
        <v>530</v>
      </c>
      <c r="U11" s="137">
        <f t="shared" si="3"/>
        <v>87.893864013266992</v>
      </c>
      <c r="V11" s="138">
        <v>0</v>
      </c>
      <c r="W11" s="135">
        <v>476</v>
      </c>
      <c r="X11" s="136">
        <v>502</v>
      </c>
      <c r="Y11" s="134">
        <v>100</v>
      </c>
      <c r="Z11" s="138">
        <v>0</v>
      </c>
      <c r="AA11" s="135">
        <v>41</v>
      </c>
      <c r="AB11" s="136">
        <v>33</v>
      </c>
      <c r="AC11" s="137">
        <f t="shared" si="5"/>
        <v>80.487804878048777</v>
      </c>
      <c r="AD11" s="138">
        <v>0</v>
      </c>
    </row>
    <row r="12" spans="1:30" ht="24">
      <c r="A12" s="89" t="s">
        <v>4</v>
      </c>
      <c r="B12" s="90">
        <v>90</v>
      </c>
      <c r="C12" s="136">
        <v>163</v>
      </c>
      <c r="D12" s="266">
        <v>163</v>
      </c>
      <c r="E12" s="133">
        <v>100</v>
      </c>
      <c r="F12" s="138">
        <v>2</v>
      </c>
      <c r="G12" s="135">
        <v>196</v>
      </c>
      <c r="H12" s="136">
        <v>197</v>
      </c>
      <c r="I12" s="138">
        <v>100</v>
      </c>
      <c r="J12" s="138">
        <v>0</v>
      </c>
      <c r="K12" s="135">
        <v>384</v>
      </c>
      <c r="L12" s="136">
        <v>390</v>
      </c>
      <c r="M12" s="138">
        <v>100</v>
      </c>
      <c r="N12" s="138">
        <v>1</v>
      </c>
      <c r="O12" s="135">
        <f>1237+54</f>
        <v>1291</v>
      </c>
      <c r="P12" s="136">
        <v>1512</v>
      </c>
      <c r="Q12" s="134">
        <v>100</v>
      </c>
      <c r="R12" s="138">
        <v>5</v>
      </c>
      <c r="S12" s="135">
        <f>625+397+50</f>
        <v>1072</v>
      </c>
      <c r="T12" s="136">
        <v>986</v>
      </c>
      <c r="U12" s="137">
        <f t="shared" si="3"/>
        <v>91.977611940298502</v>
      </c>
      <c r="V12" s="138">
        <v>5</v>
      </c>
      <c r="W12" s="135">
        <v>1792</v>
      </c>
      <c r="X12" s="136">
        <v>1810</v>
      </c>
      <c r="Y12" s="134">
        <v>100</v>
      </c>
      <c r="Z12" s="138">
        <v>6</v>
      </c>
      <c r="AA12" s="135">
        <v>21</v>
      </c>
      <c r="AB12" s="136">
        <v>34</v>
      </c>
      <c r="AC12" s="134">
        <v>100</v>
      </c>
      <c r="AD12" s="138">
        <v>0</v>
      </c>
    </row>
    <row r="13" spans="1:30" ht="24">
      <c r="A13" s="89" t="s">
        <v>6</v>
      </c>
      <c r="B13" s="90">
        <v>90</v>
      </c>
      <c r="C13" s="136">
        <v>17</v>
      </c>
      <c r="D13" s="266">
        <v>17</v>
      </c>
      <c r="E13" s="137">
        <f t="shared" si="0"/>
        <v>100</v>
      </c>
      <c r="F13" s="138">
        <v>0</v>
      </c>
      <c r="G13" s="135">
        <v>49</v>
      </c>
      <c r="H13" s="136">
        <v>55</v>
      </c>
      <c r="I13" s="134">
        <v>100</v>
      </c>
      <c r="J13" s="138">
        <v>0</v>
      </c>
      <c r="K13" s="135">
        <v>180</v>
      </c>
      <c r="L13" s="136">
        <v>172</v>
      </c>
      <c r="M13" s="137">
        <f t="shared" si="4"/>
        <v>95.555555555555557</v>
      </c>
      <c r="N13" s="138">
        <v>0</v>
      </c>
      <c r="O13" s="135">
        <f>617+106</f>
        <v>723</v>
      </c>
      <c r="P13" s="136">
        <v>764</v>
      </c>
      <c r="Q13" s="134">
        <v>100</v>
      </c>
      <c r="R13" s="138">
        <v>0</v>
      </c>
      <c r="S13" s="135">
        <f>117+154+10</f>
        <v>281</v>
      </c>
      <c r="T13" s="136">
        <v>63</v>
      </c>
      <c r="U13" s="137">
        <f t="shared" si="3"/>
        <v>22.419928825622776</v>
      </c>
      <c r="V13" s="138">
        <v>0</v>
      </c>
      <c r="W13" s="135">
        <v>199</v>
      </c>
      <c r="X13" s="136">
        <v>328</v>
      </c>
      <c r="Y13" s="134">
        <v>100</v>
      </c>
      <c r="Z13" s="138">
        <v>1</v>
      </c>
      <c r="AA13" s="135">
        <v>4</v>
      </c>
      <c r="AB13" s="136">
        <v>0</v>
      </c>
      <c r="AC13" s="137">
        <f t="shared" si="5"/>
        <v>0</v>
      </c>
      <c r="AD13" s="138">
        <v>0</v>
      </c>
    </row>
    <row r="14" spans="1:30" ht="24">
      <c r="A14" s="89" t="s">
        <v>8</v>
      </c>
      <c r="B14" s="90">
        <v>90</v>
      </c>
      <c r="C14" s="136">
        <v>86</v>
      </c>
      <c r="D14" s="266">
        <v>86</v>
      </c>
      <c r="E14" s="137">
        <f t="shared" si="0"/>
        <v>100</v>
      </c>
      <c r="F14" s="138">
        <v>0</v>
      </c>
      <c r="G14" s="135">
        <v>252</v>
      </c>
      <c r="H14" s="136">
        <v>233</v>
      </c>
      <c r="I14" s="137">
        <f t="shared" si="1"/>
        <v>92.460317460317455</v>
      </c>
      <c r="J14" s="138">
        <v>0</v>
      </c>
      <c r="K14" s="135">
        <v>587</v>
      </c>
      <c r="L14" s="136">
        <v>587</v>
      </c>
      <c r="M14" s="138">
        <f t="shared" si="4"/>
        <v>100</v>
      </c>
      <c r="N14" s="138">
        <v>0</v>
      </c>
      <c r="O14" s="135">
        <f>1754+98</f>
        <v>1852</v>
      </c>
      <c r="P14" s="136">
        <v>2065</v>
      </c>
      <c r="Q14" s="134">
        <v>100</v>
      </c>
      <c r="R14" s="138">
        <v>3</v>
      </c>
      <c r="S14" s="135">
        <f>586+585</f>
        <v>1171</v>
      </c>
      <c r="T14" s="136">
        <v>1065</v>
      </c>
      <c r="U14" s="137">
        <f t="shared" si="3"/>
        <v>90.947907771135775</v>
      </c>
      <c r="V14" s="138">
        <v>0</v>
      </c>
      <c r="W14" s="135">
        <v>561</v>
      </c>
      <c r="X14" s="136">
        <v>561</v>
      </c>
      <c r="Y14" s="134">
        <v>100</v>
      </c>
      <c r="Z14" s="138">
        <v>0</v>
      </c>
      <c r="AA14" s="135">
        <v>43</v>
      </c>
      <c r="AB14" s="136">
        <v>1</v>
      </c>
      <c r="AC14" s="137">
        <f>AB14*100/AA14</f>
        <v>2.3255813953488373</v>
      </c>
      <c r="AD14" s="138">
        <v>0</v>
      </c>
    </row>
    <row r="15" spans="1:30" ht="24">
      <c r="A15" s="89" t="s">
        <v>12</v>
      </c>
      <c r="B15" s="90">
        <v>90</v>
      </c>
      <c r="C15" s="136">
        <v>23</v>
      </c>
      <c r="D15" s="266">
        <v>21</v>
      </c>
      <c r="E15" s="137">
        <f t="shared" si="0"/>
        <v>91.304347826086953</v>
      </c>
      <c r="F15" s="138">
        <v>0</v>
      </c>
      <c r="G15" s="135">
        <f>6+75</f>
        <v>81</v>
      </c>
      <c r="H15" s="136">
        <v>71</v>
      </c>
      <c r="I15" s="137">
        <f t="shared" si="1"/>
        <v>87.654320987654316</v>
      </c>
      <c r="J15" s="138">
        <v>0</v>
      </c>
      <c r="K15" s="135">
        <v>211</v>
      </c>
      <c r="L15" s="136">
        <v>192</v>
      </c>
      <c r="M15" s="137">
        <f t="shared" si="4"/>
        <v>90.995260663507111</v>
      </c>
      <c r="N15" s="138">
        <v>0</v>
      </c>
      <c r="O15" s="135">
        <f>1043+42</f>
        <v>1085</v>
      </c>
      <c r="P15" s="136">
        <v>858</v>
      </c>
      <c r="Q15" s="137">
        <f t="shared" si="2"/>
        <v>79.078341013824883</v>
      </c>
      <c r="R15" s="138">
        <v>3</v>
      </c>
      <c r="S15" s="135">
        <f>193+219</f>
        <v>412</v>
      </c>
      <c r="T15" s="136">
        <v>135</v>
      </c>
      <c r="U15" s="137">
        <f t="shared" si="3"/>
        <v>32.766990291262132</v>
      </c>
      <c r="V15" s="138">
        <v>1</v>
      </c>
      <c r="W15" s="135">
        <v>221</v>
      </c>
      <c r="X15" s="136">
        <v>221</v>
      </c>
      <c r="Y15" s="134">
        <v>100</v>
      </c>
      <c r="Z15" s="138">
        <v>1</v>
      </c>
      <c r="AA15" s="135">
        <v>15</v>
      </c>
      <c r="AB15" s="136">
        <v>5</v>
      </c>
      <c r="AC15" s="137">
        <f t="shared" si="5"/>
        <v>33.333333333333336</v>
      </c>
      <c r="AD15" s="138">
        <v>0</v>
      </c>
    </row>
    <row r="16" spans="1:30" ht="24">
      <c r="A16" s="89" t="s">
        <v>9</v>
      </c>
      <c r="B16" s="90">
        <v>90</v>
      </c>
      <c r="C16" s="136">
        <v>243</v>
      </c>
      <c r="D16" s="266">
        <v>243</v>
      </c>
      <c r="E16" s="133">
        <v>100</v>
      </c>
      <c r="F16" s="138">
        <v>5</v>
      </c>
      <c r="G16" s="135">
        <v>174</v>
      </c>
      <c r="H16" s="136">
        <v>82</v>
      </c>
      <c r="I16" s="137">
        <f t="shared" si="1"/>
        <v>47.126436781609193</v>
      </c>
      <c r="J16" s="138">
        <v>0</v>
      </c>
      <c r="K16" s="135">
        <v>330</v>
      </c>
      <c r="L16" s="136">
        <v>362</v>
      </c>
      <c r="M16" s="134">
        <v>100</v>
      </c>
      <c r="N16" s="138">
        <v>0</v>
      </c>
      <c r="O16" s="135">
        <f>1227+177</f>
        <v>1404</v>
      </c>
      <c r="P16" s="136">
        <v>1844</v>
      </c>
      <c r="Q16" s="134">
        <v>100</v>
      </c>
      <c r="R16" s="138">
        <v>1</v>
      </c>
      <c r="S16" s="135">
        <f>417+326+80</f>
        <v>823</v>
      </c>
      <c r="T16" s="136">
        <v>105</v>
      </c>
      <c r="U16" s="137">
        <f t="shared" si="3"/>
        <v>12.75820170109356</v>
      </c>
      <c r="V16" s="138">
        <v>0</v>
      </c>
      <c r="W16" s="135">
        <v>472</v>
      </c>
      <c r="X16" s="136">
        <v>472</v>
      </c>
      <c r="Y16" s="134">
        <v>100</v>
      </c>
      <c r="Z16" s="138">
        <v>0</v>
      </c>
      <c r="AA16" s="135">
        <v>21</v>
      </c>
      <c r="AB16" s="136">
        <v>8</v>
      </c>
      <c r="AC16" s="137">
        <f t="shared" si="5"/>
        <v>38.095238095238095</v>
      </c>
      <c r="AD16" s="138">
        <v>0</v>
      </c>
    </row>
    <row r="17" spans="1:30" ht="24">
      <c r="A17" s="89" t="s">
        <v>10</v>
      </c>
      <c r="B17" s="90">
        <v>90</v>
      </c>
      <c r="C17" s="136">
        <v>29</v>
      </c>
      <c r="D17" s="266">
        <v>29</v>
      </c>
      <c r="E17" s="137">
        <f t="shared" si="0"/>
        <v>100</v>
      </c>
      <c r="F17" s="138">
        <v>1</v>
      </c>
      <c r="G17" s="135">
        <v>30</v>
      </c>
      <c r="H17" s="136">
        <v>39</v>
      </c>
      <c r="I17" s="134">
        <v>100</v>
      </c>
      <c r="J17" s="138">
        <v>0</v>
      </c>
      <c r="K17" s="135">
        <v>166</v>
      </c>
      <c r="L17" s="136">
        <v>151</v>
      </c>
      <c r="M17" s="137">
        <f t="shared" si="4"/>
        <v>90.963855421686745</v>
      </c>
      <c r="N17" s="138">
        <v>0</v>
      </c>
      <c r="O17" s="135">
        <f>641+51</f>
        <v>692</v>
      </c>
      <c r="P17" s="136">
        <v>814</v>
      </c>
      <c r="Q17" s="134">
        <v>100</v>
      </c>
      <c r="R17" s="138">
        <v>4</v>
      </c>
      <c r="S17" s="135">
        <f>192+185+8</f>
        <v>385</v>
      </c>
      <c r="T17" s="136">
        <v>303</v>
      </c>
      <c r="U17" s="137">
        <f t="shared" si="3"/>
        <v>78.701298701298697</v>
      </c>
      <c r="V17" s="138">
        <v>0</v>
      </c>
      <c r="W17" s="135">
        <v>81</v>
      </c>
      <c r="X17" s="136">
        <v>148</v>
      </c>
      <c r="Y17" s="134">
        <v>100</v>
      </c>
      <c r="Z17" s="138">
        <v>0</v>
      </c>
      <c r="AA17" s="135">
        <v>5</v>
      </c>
      <c r="AB17" s="136">
        <v>5</v>
      </c>
      <c r="AC17" s="138">
        <f t="shared" si="5"/>
        <v>100</v>
      </c>
      <c r="AD17" s="138">
        <v>0</v>
      </c>
    </row>
    <row r="18" spans="1:30" ht="24">
      <c r="A18" s="89" t="s">
        <v>11</v>
      </c>
      <c r="B18" s="90">
        <v>90</v>
      </c>
      <c r="C18" s="136">
        <v>46</v>
      </c>
      <c r="D18" s="266">
        <v>34</v>
      </c>
      <c r="E18" s="137">
        <f t="shared" si="0"/>
        <v>73.913043478260875</v>
      </c>
      <c r="F18" s="138">
        <v>3</v>
      </c>
      <c r="G18" s="135">
        <v>77</v>
      </c>
      <c r="H18" s="136">
        <v>65</v>
      </c>
      <c r="I18" s="137">
        <f t="shared" si="1"/>
        <v>84.415584415584419</v>
      </c>
      <c r="J18" s="138">
        <v>1</v>
      </c>
      <c r="K18" s="135">
        <v>212</v>
      </c>
      <c r="L18" s="136">
        <v>206</v>
      </c>
      <c r="M18" s="137">
        <f t="shared" si="4"/>
        <v>97.169811320754718</v>
      </c>
      <c r="N18" s="138">
        <v>0</v>
      </c>
      <c r="O18" s="135">
        <f>809+52</f>
        <v>861</v>
      </c>
      <c r="P18" s="136">
        <v>908</v>
      </c>
      <c r="Q18" s="134">
        <v>100</v>
      </c>
      <c r="R18" s="138">
        <v>3</v>
      </c>
      <c r="S18" s="135">
        <f>263+347</f>
        <v>610</v>
      </c>
      <c r="T18" s="136">
        <v>149</v>
      </c>
      <c r="U18" s="137">
        <f t="shared" si="3"/>
        <v>24.42622950819672</v>
      </c>
      <c r="V18" s="138">
        <v>0</v>
      </c>
      <c r="W18" s="135">
        <v>384</v>
      </c>
      <c r="X18" s="136">
        <v>384</v>
      </c>
      <c r="Y18" s="134">
        <v>100</v>
      </c>
      <c r="Z18" s="138">
        <v>0</v>
      </c>
      <c r="AA18" s="135">
        <v>27</v>
      </c>
      <c r="AB18" s="136">
        <v>33</v>
      </c>
      <c r="AC18" s="134">
        <v>100</v>
      </c>
      <c r="AD18" s="138">
        <v>1</v>
      </c>
    </row>
    <row r="19" spans="1:30" ht="24">
      <c r="A19" s="89" t="s">
        <v>13</v>
      </c>
      <c r="B19" s="90">
        <v>90</v>
      </c>
      <c r="C19" s="136">
        <v>126</v>
      </c>
      <c r="D19" s="266">
        <v>126</v>
      </c>
      <c r="E19" s="137">
        <f t="shared" si="0"/>
        <v>100</v>
      </c>
      <c r="F19" s="138">
        <v>1</v>
      </c>
      <c r="G19" s="135">
        <v>150</v>
      </c>
      <c r="H19" s="136">
        <v>161</v>
      </c>
      <c r="I19" s="134">
        <v>100</v>
      </c>
      <c r="J19" s="138">
        <v>0</v>
      </c>
      <c r="K19" s="135">
        <v>328</v>
      </c>
      <c r="L19" s="136">
        <v>307</v>
      </c>
      <c r="M19" s="137">
        <f t="shared" si="4"/>
        <v>93.597560975609753</v>
      </c>
      <c r="N19" s="138">
        <v>0</v>
      </c>
      <c r="O19" s="135">
        <f>960+16</f>
        <v>976</v>
      </c>
      <c r="P19" s="136">
        <v>1409</v>
      </c>
      <c r="Q19" s="134">
        <v>100</v>
      </c>
      <c r="R19" s="138">
        <v>6</v>
      </c>
      <c r="S19" s="135">
        <f>304+416+35</f>
        <v>755</v>
      </c>
      <c r="T19" s="136">
        <v>713</v>
      </c>
      <c r="U19" s="137">
        <f t="shared" si="3"/>
        <v>94.437086092715234</v>
      </c>
      <c r="V19" s="138">
        <v>2</v>
      </c>
      <c r="W19" s="135">
        <v>659</v>
      </c>
      <c r="X19" s="136">
        <v>659</v>
      </c>
      <c r="Y19" s="134">
        <v>100</v>
      </c>
      <c r="Z19" s="138">
        <v>9</v>
      </c>
      <c r="AA19" s="135">
        <v>33</v>
      </c>
      <c r="AB19" s="136">
        <v>18</v>
      </c>
      <c r="AC19" s="137">
        <f t="shared" si="5"/>
        <v>54.545454545454547</v>
      </c>
      <c r="AD19" s="138">
        <v>0</v>
      </c>
    </row>
    <row r="20" spans="1:30" ht="24">
      <c r="A20" s="89" t="s">
        <v>15</v>
      </c>
      <c r="B20" s="90">
        <v>90</v>
      </c>
      <c r="C20" s="136">
        <v>58</v>
      </c>
      <c r="D20" s="266">
        <v>58</v>
      </c>
      <c r="E20" s="137">
        <f t="shared" si="0"/>
        <v>100</v>
      </c>
      <c r="F20" s="138">
        <v>0</v>
      </c>
      <c r="G20" s="135">
        <v>203</v>
      </c>
      <c r="H20" s="136">
        <v>171</v>
      </c>
      <c r="I20" s="137">
        <f t="shared" si="1"/>
        <v>84.236453201970448</v>
      </c>
      <c r="J20" s="138">
        <v>0</v>
      </c>
      <c r="K20" s="135">
        <v>550</v>
      </c>
      <c r="L20" s="136">
        <v>543</v>
      </c>
      <c r="M20" s="137">
        <f t="shared" si="4"/>
        <v>98.727272727272734</v>
      </c>
      <c r="N20" s="138">
        <v>0</v>
      </c>
      <c r="O20" s="135">
        <f>1120+893</f>
        <v>2013</v>
      </c>
      <c r="P20" s="136">
        <v>2723</v>
      </c>
      <c r="Q20" s="134">
        <v>100</v>
      </c>
      <c r="R20" s="138">
        <v>1</v>
      </c>
      <c r="S20" s="135">
        <f>913+719</f>
        <v>1632</v>
      </c>
      <c r="T20" s="136">
        <v>330</v>
      </c>
      <c r="U20" s="137">
        <f t="shared" si="3"/>
        <v>20.220588235294116</v>
      </c>
      <c r="V20" s="138">
        <v>0</v>
      </c>
      <c r="W20" s="135">
        <v>916</v>
      </c>
      <c r="X20" s="136">
        <v>678</v>
      </c>
      <c r="Y20" s="137">
        <f t="shared" ref="Y7:Y33" si="6">X20*100/W20</f>
        <v>74.017467248908304</v>
      </c>
      <c r="Z20" s="138">
        <v>0</v>
      </c>
      <c r="AA20" s="135">
        <v>30</v>
      </c>
      <c r="AB20" s="136">
        <v>3</v>
      </c>
      <c r="AC20" s="137">
        <f t="shared" si="5"/>
        <v>10</v>
      </c>
      <c r="AD20" s="138">
        <v>0</v>
      </c>
    </row>
    <row r="21" spans="1:30" ht="24">
      <c r="A21" s="89" t="s">
        <v>14</v>
      </c>
      <c r="B21" s="90">
        <v>90</v>
      </c>
      <c r="C21" s="136">
        <v>302</v>
      </c>
      <c r="D21" s="266">
        <v>302</v>
      </c>
      <c r="E21" s="137">
        <f t="shared" si="0"/>
        <v>100</v>
      </c>
      <c r="F21" s="138">
        <v>4</v>
      </c>
      <c r="G21" s="135">
        <v>659</v>
      </c>
      <c r="H21" s="136">
        <v>416</v>
      </c>
      <c r="I21" s="137">
        <f t="shared" si="1"/>
        <v>63.125948406676784</v>
      </c>
      <c r="J21" s="138">
        <v>4</v>
      </c>
      <c r="K21" s="135">
        <v>898</v>
      </c>
      <c r="L21" s="136">
        <v>1019</v>
      </c>
      <c r="M21" s="134">
        <v>100</v>
      </c>
      <c r="N21" s="138">
        <v>4</v>
      </c>
      <c r="O21" s="135">
        <f>2046+78</f>
        <v>2124</v>
      </c>
      <c r="P21" s="136">
        <v>1935</v>
      </c>
      <c r="Q21" s="137">
        <f t="shared" si="2"/>
        <v>91.101694915254242</v>
      </c>
      <c r="R21" s="138">
        <v>7</v>
      </c>
      <c r="S21" s="135">
        <f>637+727</f>
        <v>1364</v>
      </c>
      <c r="T21" s="136">
        <v>27</v>
      </c>
      <c r="U21" s="137">
        <f t="shared" si="3"/>
        <v>1.9794721407624634</v>
      </c>
      <c r="V21" s="138">
        <v>1</v>
      </c>
      <c r="W21" s="135">
        <v>1308</v>
      </c>
      <c r="X21" s="136">
        <v>667</v>
      </c>
      <c r="Y21" s="137">
        <f t="shared" si="6"/>
        <v>50.993883792048926</v>
      </c>
      <c r="Z21" s="138">
        <v>23</v>
      </c>
      <c r="AA21" s="135">
        <v>158</v>
      </c>
      <c r="AB21" s="136">
        <v>129</v>
      </c>
      <c r="AC21" s="137">
        <f t="shared" si="5"/>
        <v>81.64556962025317</v>
      </c>
      <c r="AD21" s="138">
        <v>0</v>
      </c>
    </row>
    <row r="22" spans="1:30" ht="24">
      <c r="A22" s="89" t="s">
        <v>17</v>
      </c>
      <c r="B22" s="90">
        <v>90</v>
      </c>
      <c r="C22" s="136">
        <v>66</v>
      </c>
      <c r="D22" s="266">
        <v>66</v>
      </c>
      <c r="E22" s="137">
        <f t="shared" si="0"/>
        <v>100</v>
      </c>
      <c r="F22" s="138">
        <v>0</v>
      </c>
      <c r="G22" s="135">
        <v>117</v>
      </c>
      <c r="H22" s="136">
        <v>115</v>
      </c>
      <c r="I22" s="137">
        <f t="shared" si="1"/>
        <v>98.290598290598297</v>
      </c>
      <c r="J22" s="138">
        <v>0</v>
      </c>
      <c r="K22" s="135">
        <v>237</v>
      </c>
      <c r="L22" s="136">
        <v>245</v>
      </c>
      <c r="M22" s="134">
        <v>100</v>
      </c>
      <c r="N22" s="138">
        <v>0</v>
      </c>
      <c r="O22" s="135">
        <f>727+86</f>
        <v>813</v>
      </c>
      <c r="P22" s="136">
        <v>685</v>
      </c>
      <c r="Q22" s="137">
        <f t="shared" si="2"/>
        <v>84.255842558425584</v>
      </c>
      <c r="R22" s="138">
        <v>4</v>
      </c>
      <c r="S22" s="135">
        <f>189+207</f>
        <v>396</v>
      </c>
      <c r="T22" s="136">
        <v>177</v>
      </c>
      <c r="U22" s="137">
        <f t="shared" si="3"/>
        <v>44.696969696969695</v>
      </c>
      <c r="V22" s="138">
        <v>0</v>
      </c>
      <c r="W22" s="135">
        <v>520</v>
      </c>
      <c r="X22" s="136">
        <v>520</v>
      </c>
      <c r="Y22" s="134">
        <v>100</v>
      </c>
      <c r="Z22" s="138">
        <v>1</v>
      </c>
      <c r="AA22" s="135">
        <v>54</v>
      </c>
      <c r="AB22" s="136">
        <v>81</v>
      </c>
      <c r="AC22" s="134">
        <v>100</v>
      </c>
      <c r="AD22" s="138">
        <v>1</v>
      </c>
    </row>
    <row r="23" spans="1:30" ht="24">
      <c r="A23" s="89" t="s">
        <v>16</v>
      </c>
      <c r="B23" s="90">
        <v>90</v>
      </c>
      <c r="C23" s="136">
        <v>20</v>
      </c>
      <c r="D23" s="266">
        <v>12</v>
      </c>
      <c r="E23" s="137">
        <f t="shared" si="0"/>
        <v>60</v>
      </c>
      <c r="F23" s="138">
        <v>0</v>
      </c>
      <c r="G23" s="135">
        <v>59</v>
      </c>
      <c r="H23" s="136">
        <v>60</v>
      </c>
      <c r="I23" s="134">
        <v>100</v>
      </c>
      <c r="J23" s="138">
        <v>0</v>
      </c>
      <c r="K23" s="135">
        <v>208</v>
      </c>
      <c r="L23" s="136">
        <v>194</v>
      </c>
      <c r="M23" s="137">
        <f t="shared" si="4"/>
        <v>93.269230769230774</v>
      </c>
      <c r="N23" s="138">
        <v>0</v>
      </c>
      <c r="O23" s="135">
        <f>541+50</f>
        <v>591</v>
      </c>
      <c r="P23" s="136">
        <v>542</v>
      </c>
      <c r="Q23" s="137">
        <f t="shared" si="2"/>
        <v>91.708967851099828</v>
      </c>
      <c r="R23" s="138">
        <v>0</v>
      </c>
      <c r="S23" s="135">
        <f>145+27</f>
        <v>172</v>
      </c>
      <c r="T23" s="136">
        <v>164</v>
      </c>
      <c r="U23" s="137">
        <f t="shared" si="3"/>
        <v>95.348837209302332</v>
      </c>
      <c r="V23" s="138">
        <v>0</v>
      </c>
      <c r="W23" s="135">
        <v>169</v>
      </c>
      <c r="X23" s="136">
        <v>169</v>
      </c>
      <c r="Y23" s="134">
        <v>100</v>
      </c>
      <c r="Z23" s="138">
        <v>1</v>
      </c>
      <c r="AA23" s="135">
        <v>36</v>
      </c>
      <c r="AB23" s="136">
        <v>39</v>
      </c>
      <c r="AC23" s="134">
        <v>100</v>
      </c>
      <c r="AD23" s="138">
        <v>2</v>
      </c>
    </row>
    <row r="24" spans="1:30" ht="24">
      <c r="A24" s="89" t="s">
        <v>18</v>
      </c>
      <c r="B24" s="90">
        <v>90</v>
      </c>
      <c r="C24" s="136">
        <v>41</v>
      </c>
      <c r="D24" s="266">
        <v>41</v>
      </c>
      <c r="E24" s="137">
        <f t="shared" si="0"/>
        <v>100</v>
      </c>
      <c r="F24" s="138">
        <v>3</v>
      </c>
      <c r="G24" s="135">
        <v>83</v>
      </c>
      <c r="H24" s="136">
        <v>81</v>
      </c>
      <c r="I24" s="137">
        <f t="shared" si="1"/>
        <v>97.590361445783131</v>
      </c>
      <c r="J24" s="138">
        <v>0</v>
      </c>
      <c r="K24" s="135">
        <v>259</v>
      </c>
      <c r="L24" s="136">
        <v>183</v>
      </c>
      <c r="M24" s="137">
        <f t="shared" si="4"/>
        <v>70.656370656370655</v>
      </c>
      <c r="N24" s="138">
        <v>1</v>
      </c>
      <c r="O24" s="135">
        <f>1445+80</f>
        <v>1525</v>
      </c>
      <c r="P24" s="136">
        <v>1517</v>
      </c>
      <c r="Q24" s="137">
        <f t="shared" si="2"/>
        <v>99.47540983606558</v>
      </c>
      <c r="R24" s="138">
        <v>2</v>
      </c>
      <c r="S24" s="135">
        <f>318+191</f>
        <v>509</v>
      </c>
      <c r="T24" s="136">
        <v>311</v>
      </c>
      <c r="U24" s="137">
        <f t="shared" si="3"/>
        <v>61.100196463654221</v>
      </c>
      <c r="V24" s="138">
        <v>1</v>
      </c>
      <c r="W24" s="135">
        <v>417</v>
      </c>
      <c r="X24" s="136">
        <v>417</v>
      </c>
      <c r="Y24" s="134">
        <v>100</v>
      </c>
      <c r="Z24" s="138">
        <v>1</v>
      </c>
      <c r="AA24" s="135">
        <v>13</v>
      </c>
      <c r="AB24" s="136">
        <v>1</v>
      </c>
      <c r="AC24" s="137">
        <f t="shared" si="5"/>
        <v>7.6923076923076925</v>
      </c>
      <c r="AD24" s="138">
        <v>0</v>
      </c>
    </row>
    <row r="25" spans="1:30" ht="24">
      <c r="A25" s="89" t="s">
        <v>19</v>
      </c>
      <c r="B25" s="90">
        <v>90</v>
      </c>
      <c r="C25" s="136">
        <v>25</v>
      </c>
      <c r="D25" s="266">
        <v>10</v>
      </c>
      <c r="E25" s="137">
        <f t="shared" si="0"/>
        <v>40</v>
      </c>
      <c r="F25" s="138">
        <v>0</v>
      </c>
      <c r="G25" s="135">
        <v>4</v>
      </c>
      <c r="H25" s="136">
        <v>16</v>
      </c>
      <c r="I25" s="134">
        <v>100</v>
      </c>
      <c r="J25" s="138">
        <v>0</v>
      </c>
      <c r="K25" s="135">
        <v>142</v>
      </c>
      <c r="L25" s="136">
        <v>174</v>
      </c>
      <c r="M25" s="134">
        <v>100</v>
      </c>
      <c r="N25" s="138">
        <v>0</v>
      </c>
      <c r="O25" s="135">
        <v>573</v>
      </c>
      <c r="P25" s="136">
        <v>573</v>
      </c>
      <c r="Q25" s="134">
        <v>100</v>
      </c>
      <c r="R25" s="138">
        <v>0</v>
      </c>
      <c r="S25" s="135">
        <f>175+146</f>
        <v>321</v>
      </c>
      <c r="T25" s="136">
        <v>253</v>
      </c>
      <c r="U25" s="137">
        <f t="shared" si="3"/>
        <v>78.81619937694704</v>
      </c>
      <c r="V25" s="138">
        <v>0</v>
      </c>
      <c r="W25" s="135">
        <v>291</v>
      </c>
      <c r="X25" s="136">
        <v>291</v>
      </c>
      <c r="Y25" s="134">
        <v>100</v>
      </c>
      <c r="Z25" s="138">
        <v>2</v>
      </c>
      <c r="AA25" s="135">
        <v>4</v>
      </c>
      <c r="AB25" s="136">
        <v>11</v>
      </c>
      <c r="AC25" s="134">
        <v>100</v>
      </c>
      <c r="AD25" s="138">
        <v>0</v>
      </c>
    </row>
    <row r="26" spans="1:30" ht="24">
      <c r="A26" s="89" t="s">
        <v>20</v>
      </c>
      <c r="B26" s="90">
        <v>90</v>
      </c>
      <c r="C26" s="136">
        <v>52</v>
      </c>
      <c r="D26" s="266">
        <v>52</v>
      </c>
      <c r="E26" s="137">
        <f t="shared" si="0"/>
        <v>100</v>
      </c>
      <c r="F26" s="138">
        <v>0</v>
      </c>
      <c r="G26" s="135">
        <v>35</v>
      </c>
      <c r="H26" s="136">
        <v>36</v>
      </c>
      <c r="I26" s="134">
        <v>100</v>
      </c>
      <c r="J26" s="138">
        <v>0</v>
      </c>
      <c r="K26" s="135">
        <v>140</v>
      </c>
      <c r="L26" s="136">
        <v>148</v>
      </c>
      <c r="M26" s="134">
        <v>100</v>
      </c>
      <c r="N26" s="138">
        <v>0</v>
      </c>
      <c r="O26" s="135">
        <f>557+13</f>
        <v>570</v>
      </c>
      <c r="P26" s="136">
        <v>466</v>
      </c>
      <c r="Q26" s="137">
        <f t="shared" si="2"/>
        <v>81.754385964912274</v>
      </c>
      <c r="R26" s="138">
        <v>0</v>
      </c>
      <c r="S26" s="135">
        <f>144+88+20</f>
        <v>252</v>
      </c>
      <c r="T26" s="136">
        <v>267</v>
      </c>
      <c r="U26" s="134">
        <v>100</v>
      </c>
      <c r="V26" s="138">
        <v>0</v>
      </c>
      <c r="W26" s="135">
        <v>120</v>
      </c>
      <c r="X26" s="136">
        <v>42</v>
      </c>
      <c r="Y26" s="137">
        <f t="shared" si="6"/>
        <v>35</v>
      </c>
      <c r="Z26" s="138">
        <v>4</v>
      </c>
      <c r="AA26" s="135">
        <v>7</v>
      </c>
      <c r="AB26" s="136">
        <v>7</v>
      </c>
      <c r="AC26" s="134">
        <f t="shared" si="5"/>
        <v>100</v>
      </c>
      <c r="AD26" s="138">
        <v>0</v>
      </c>
    </row>
    <row r="27" spans="1:30" ht="24">
      <c r="A27" s="89" t="s">
        <v>21</v>
      </c>
      <c r="B27" s="90">
        <v>90</v>
      </c>
      <c r="C27" s="136">
        <v>68</v>
      </c>
      <c r="D27" s="136">
        <v>7</v>
      </c>
      <c r="E27" s="137">
        <f t="shared" si="0"/>
        <v>10.294117647058824</v>
      </c>
      <c r="F27" s="138">
        <v>4</v>
      </c>
      <c r="G27" s="135">
        <v>500</v>
      </c>
      <c r="H27" s="136">
        <v>277</v>
      </c>
      <c r="I27" s="137">
        <f t="shared" si="1"/>
        <v>55.4</v>
      </c>
      <c r="J27" s="138">
        <v>4</v>
      </c>
      <c r="K27" s="135">
        <f>205+810</f>
        <v>1015</v>
      </c>
      <c r="L27" s="136">
        <v>924</v>
      </c>
      <c r="M27" s="137">
        <f t="shared" si="4"/>
        <v>91.034482758620683</v>
      </c>
      <c r="N27" s="138">
        <v>1</v>
      </c>
      <c r="O27" s="135">
        <v>2566</v>
      </c>
      <c r="P27" s="136">
        <v>2566</v>
      </c>
      <c r="Q27" s="134">
        <v>100</v>
      </c>
      <c r="R27" s="138">
        <v>4</v>
      </c>
      <c r="S27" s="135">
        <f>727+37+651</f>
        <v>1415</v>
      </c>
      <c r="T27" s="136">
        <v>1250</v>
      </c>
      <c r="U27" s="137">
        <f t="shared" si="3"/>
        <v>88.339222614840992</v>
      </c>
      <c r="V27" s="138">
        <v>1</v>
      </c>
      <c r="W27" s="135">
        <v>626</v>
      </c>
      <c r="X27" s="136">
        <v>626</v>
      </c>
      <c r="Y27" s="134">
        <v>100</v>
      </c>
      <c r="Z27" s="138">
        <v>6</v>
      </c>
      <c r="AA27" s="135">
        <v>49</v>
      </c>
      <c r="AB27" s="136">
        <v>10</v>
      </c>
      <c r="AC27" s="137">
        <f t="shared" si="5"/>
        <v>20.408163265306122</v>
      </c>
      <c r="AD27" s="138">
        <v>1</v>
      </c>
    </row>
    <row r="28" spans="1:30" ht="24">
      <c r="A28" s="89" t="s">
        <v>23</v>
      </c>
      <c r="B28" s="90">
        <v>90</v>
      </c>
      <c r="C28" s="136">
        <v>23</v>
      </c>
      <c r="D28" s="136">
        <v>23</v>
      </c>
      <c r="E28" s="133">
        <v>100</v>
      </c>
      <c r="F28" s="138">
        <v>1</v>
      </c>
      <c r="G28" s="135">
        <v>150</v>
      </c>
      <c r="H28" s="136">
        <v>179</v>
      </c>
      <c r="I28" s="134">
        <v>100</v>
      </c>
      <c r="J28" s="138">
        <v>0</v>
      </c>
      <c r="K28" s="135">
        <v>200</v>
      </c>
      <c r="L28" s="136">
        <v>280</v>
      </c>
      <c r="M28" s="134">
        <v>100</v>
      </c>
      <c r="N28" s="138">
        <v>0</v>
      </c>
      <c r="O28" s="135">
        <v>2239</v>
      </c>
      <c r="P28" s="136">
        <v>2239</v>
      </c>
      <c r="Q28" s="134">
        <v>100</v>
      </c>
      <c r="R28" s="138">
        <v>11</v>
      </c>
      <c r="S28" s="135">
        <f>350+296+50</f>
        <v>696</v>
      </c>
      <c r="T28" s="136">
        <v>496</v>
      </c>
      <c r="U28" s="137">
        <f t="shared" si="3"/>
        <v>71.264367816091948</v>
      </c>
      <c r="V28" s="138">
        <v>1</v>
      </c>
      <c r="W28" s="135">
        <v>1128</v>
      </c>
      <c r="X28" s="136">
        <v>1128</v>
      </c>
      <c r="Y28" s="134">
        <v>100</v>
      </c>
      <c r="Z28" s="138">
        <v>6</v>
      </c>
      <c r="AA28" s="135">
        <v>14</v>
      </c>
      <c r="AB28" s="136">
        <v>9</v>
      </c>
      <c r="AC28" s="137">
        <f t="shared" si="5"/>
        <v>64.285714285714292</v>
      </c>
      <c r="AD28" s="138">
        <v>0</v>
      </c>
    </row>
    <row r="29" spans="1:30" ht="24">
      <c r="A29" s="89" t="s">
        <v>24</v>
      </c>
      <c r="B29" s="90">
        <v>90</v>
      </c>
      <c r="C29" s="136">
        <v>12</v>
      </c>
      <c r="D29" s="136">
        <v>12</v>
      </c>
      <c r="E29" s="137">
        <f t="shared" si="0"/>
        <v>100</v>
      </c>
      <c r="F29" s="138">
        <v>1</v>
      </c>
      <c r="G29" s="135">
        <v>21</v>
      </c>
      <c r="H29" s="136">
        <v>19</v>
      </c>
      <c r="I29" s="137">
        <f t="shared" si="1"/>
        <v>90.476190476190482</v>
      </c>
      <c r="J29" s="138">
        <v>0</v>
      </c>
      <c r="K29" s="135">
        <v>134</v>
      </c>
      <c r="L29" s="136">
        <v>101</v>
      </c>
      <c r="M29" s="137">
        <f t="shared" si="4"/>
        <v>75.373134328358205</v>
      </c>
      <c r="N29" s="138">
        <v>0</v>
      </c>
      <c r="O29" s="135">
        <v>796</v>
      </c>
      <c r="P29" s="136">
        <v>796</v>
      </c>
      <c r="Q29" s="134">
        <v>100</v>
      </c>
      <c r="R29" s="138">
        <v>1</v>
      </c>
      <c r="S29" s="135">
        <f>96+167</f>
        <v>263</v>
      </c>
      <c r="T29" s="136">
        <v>56</v>
      </c>
      <c r="U29" s="137">
        <f t="shared" si="3"/>
        <v>21.29277566539924</v>
      </c>
      <c r="V29" s="138">
        <v>0</v>
      </c>
      <c r="W29" s="135">
        <v>193</v>
      </c>
      <c r="X29" s="136">
        <v>193</v>
      </c>
      <c r="Y29" s="134">
        <v>100</v>
      </c>
      <c r="Z29" s="138">
        <v>0</v>
      </c>
      <c r="AA29" s="135">
        <v>2</v>
      </c>
      <c r="AB29" s="136">
        <v>0</v>
      </c>
      <c r="AC29" s="137">
        <f t="shared" si="5"/>
        <v>0</v>
      </c>
      <c r="AD29" s="138">
        <v>0</v>
      </c>
    </row>
    <row r="30" spans="1:30" ht="24">
      <c r="A30" s="89" t="s">
        <v>25</v>
      </c>
      <c r="B30" s="90">
        <v>90</v>
      </c>
      <c r="C30" s="136">
        <v>30</v>
      </c>
      <c r="D30" s="136">
        <v>18</v>
      </c>
      <c r="E30" s="137">
        <f t="shared" si="0"/>
        <v>60</v>
      </c>
      <c r="F30" s="138">
        <v>0</v>
      </c>
      <c r="G30" s="135">
        <v>105</v>
      </c>
      <c r="H30" s="136">
        <v>73</v>
      </c>
      <c r="I30" s="137">
        <f t="shared" si="1"/>
        <v>69.523809523809518</v>
      </c>
      <c r="J30" s="138">
        <v>0</v>
      </c>
      <c r="K30" s="135">
        <v>242</v>
      </c>
      <c r="L30" s="136">
        <v>223</v>
      </c>
      <c r="M30" s="137">
        <f t="shared" si="4"/>
        <v>92.148760330578511</v>
      </c>
      <c r="N30" s="138">
        <v>0</v>
      </c>
      <c r="O30" s="135">
        <f>1034+83</f>
        <v>1117</v>
      </c>
      <c r="P30" s="136">
        <v>933</v>
      </c>
      <c r="Q30" s="137">
        <f t="shared" si="2"/>
        <v>83.527305282005372</v>
      </c>
      <c r="R30" s="138">
        <v>2</v>
      </c>
      <c r="S30" s="135">
        <f>203+149</f>
        <v>352</v>
      </c>
      <c r="T30" s="136">
        <v>577</v>
      </c>
      <c r="U30" s="134">
        <v>100</v>
      </c>
      <c r="V30" s="138">
        <v>0</v>
      </c>
      <c r="W30" s="135">
        <v>223</v>
      </c>
      <c r="X30" s="136">
        <v>223</v>
      </c>
      <c r="Y30" s="134">
        <v>100</v>
      </c>
      <c r="Z30" s="138">
        <v>1</v>
      </c>
      <c r="AA30" s="135">
        <v>21</v>
      </c>
      <c r="AB30" s="136">
        <v>1</v>
      </c>
      <c r="AC30" s="137">
        <f t="shared" si="5"/>
        <v>4.7619047619047619</v>
      </c>
      <c r="AD30" s="138">
        <v>0</v>
      </c>
    </row>
    <row r="31" spans="1:30" ht="24">
      <c r="A31" s="89" t="s">
        <v>26</v>
      </c>
      <c r="B31" s="90">
        <v>90</v>
      </c>
      <c r="C31" s="136">
        <v>52</v>
      </c>
      <c r="D31" s="136">
        <v>52</v>
      </c>
      <c r="E31" s="133">
        <v>100</v>
      </c>
      <c r="F31" s="138">
        <v>1</v>
      </c>
      <c r="G31" s="135">
        <v>210</v>
      </c>
      <c r="H31" s="136">
        <v>224</v>
      </c>
      <c r="I31" s="134">
        <v>100</v>
      </c>
      <c r="J31" s="138">
        <v>4</v>
      </c>
      <c r="K31" s="135">
        <v>285</v>
      </c>
      <c r="L31" s="136">
        <v>321</v>
      </c>
      <c r="M31" s="134">
        <v>100</v>
      </c>
      <c r="N31" s="138">
        <v>0</v>
      </c>
      <c r="O31" s="135">
        <f>1960+67</f>
        <v>2027</v>
      </c>
      <c r="P31" s="136">
        <v>744</v>
      </c>
      <c r="Q31" s="137">
        <f t="shared" si="2"/>
        <v>36.704489393191906</v>
      </c>
      <c r="R31" s="138">
        <v>0</v>
      </c>
      <c r="S31" s="135">
        <f>390+327+61</f>
        <v>778</v>
      </c>
      <c r="T31" s="136">
        <v>169</v>
      </c>
      <c r="U31" s="137">
        <f t="shared" si="3"/>
        <v>21.722365038560412</v>
      </c>
      <c r="V31" s="138">
        <v>0</v>
      </c>
      <c r="W31" s="135">
        <v>988</v>
      </c>
      <c r="X31" s="136">
        <v>988</v>
      </c>
      <c r="Y31" s="134">
        <v>100</v>
      </c>
      <c r="Z31" s="138">
        <v>2</v>
      </c>
      <c r="AA31" s="135">
        <v>27</v>
      </c>
      <c r="AB31" s="136">
        <v>34</v>
      </c>
      <c r="AC31" s="134">
        <v>100</v>
      </c>
      <c r="AD31" s="138">
        <v>0</v>
      </c>
    </row>
    <row r="32" spans="1:30" ht="24">
      <c r="A32" s="89" t="s">
        <v>22</v>
      </c>
      <c r="B32" s="90">
        <v>90</v>
      </c>
      <c r="C32" s="136">
        <v>32</v>
      </c>
      <c r="D32" s="136">
        <v>32</v>
      </c>
      <c r="E32" s="137">
        <f t="shared" si="0"/>
        <v>100</v>
      </c>
      <c r="F32" s="138">
        <v>0</v>
      </c>
      <c r="G32" s="135">
        <v>41</v>
      </c>
      <c r="H32" s="136">
        <v>44</v>
      </c>
      <c r="I32" s="134">
        <v>100</v>
      </c>
      <c r="J32" s="138">
        <v>0</v>
      </c>
      <c r="K32" s="135">
        <v>167</v>
      </c>
      <c r="L32" s="136">
        <v>160</v>
      </c>
      <c r="M32" s="137">
        <f t="shared" si="4"/>
        <v>95.808383233532936</v>
      </c>
      <c r="N32" s="138">
        <v>0</v>
      </c>
      <c r="O32" s="135">
        <v>792</v>
      </c>
      <c r="P32" s="136">
        <v>792</v>
      </c>
      <c r="Q32" s="134">
        <v>100</v>
      </c>
      <c r="R32" s="138">
        <v>2</v>
      </c>
      <c r="S32" s="135">
        <f>152+143+60</f>
        <v>355</v>
      </c>
      <c r="T32" s="136">
        <v>182</v>
      </c>
      <c r="U32" s="137">
        <f t="shared" si="3"/>
        <v>51.267605633802816</v>
      </c>
      <c r="V32" s="138">
        <v>0</v>
      </c>
      <c r="W32" s="135">
        <v>150</v>
      </c>
      <c r="X32" s="136">
        <v>145</v>
      </c>
      <c r="Y32" s="137">
        <f t="shared" si="6"/>
        <v>96.666666666666671</v>
      </c>
      <c r="Z32" s="138">
        <v>0</v>
      </c>
      <c r="AA32" s="135">
        <v>3</v>
      </c>
      <c r="AB32" s="136">
        <v>0</v>
      </c>
      <c r="AC32" s="137">
        <f t="shared" si="5"/>
        <v>0</v>
      </c>
      <c r="AD32" s="138">
        <v>0</v>
      </c>
    </row>
    <row r="33" spans="1:30" ht="24">
      <c r="A33" t="s">
        <v>1450</v>
      </c>
      <c r="B33" s="90">
        <v>90</v>
      </c>
      <c r="C33" s="136">
        <f>SUM(C6:C32)</f>
        <v>1655</v>
      </c>
      <c r="D33" s="136">
        <f t="shared" ref="D33:AA33" si="7">SUM(D6:D32)</f>
        <v>1526</v>
      </c>
      <c r="E33" s="137">
        <f t="shared" si="0"/>
        <v>92.205438066465263</v>
      </c>
      <c r="F33" s="136">
        <f t="shared" si="7"/>
        <v>28</v>
      </c>
      <c r="G33" s="136">
        <f t="shared" si="7"/>
        <v>4734</v>
      </c>
      <c r="H33" s="136">
        <f t="shared" si="7"/>
        <v>3899</v>
      </c>
      <c r="I33" s="137">
        <f t="shared" si="1"/>
        <v>82.361639205745675</v>
      </c>
      <c r="J33" s="136">
        <f t="shared" si="7"/>
        <v>21</v>
      </c>
      <c r="K33" s="136">
        <f t="shared" si="7"/>
        <v>11398</v>
      </c>
      <c r="L33" s="136">
        <f t="shared" si="7"/>
        <v>10149</v>
      </c>
      <c r="M33" s="137">
        <f t="shared" si="4"/>
        <v>89.041937181961742</v>
      </c>
      <c r="N33" s="136">
        <f t="shared" si="7"/>
        <v>16</v>
      </c>
      <c r="O33" s="136">
        <f t="shared" si="7"/>
        <v>32902</v>
      </c>
      <c r="P33" s="136">
        <f t="shared" si="7"/>
        <v>32421</v>
      </c>
      <c r="Q33" s="137">
        <f t="shared" si="2"/>
        <v>98.538082791319681</v>
      </c>
      <c r="R33" s="136">
        <f t="shared" si="7"/>
        <v>65</v>
      </c>
      <c r="S33" s="136">
        <f t="shared" si="7"/>
        <v>16475</v>
      </c>
      <c r="T33" s="136">
        <f t="shared" si="7"/>
        <v>9020</v>
      </c>
      <c r="U33" s="137">
        <f t="shared" si="3"/>
        <v>54.749620637329286</v>
      </c>
      <c r="V33" s="136">
        <f t="shared" si="7"/>
        <v>12</v>
      </c>
      <c r="W33" s="136">
        <f t="shared" si="7"/>
        <v>14000</v>
      </c>
      <c r="X33" s="136">
        <f t="shared" si="7"/>
        <v>13474</v>
      </c>
      <c r="Y33" s="137">
        <f t="shared" si="6"/>
        <v>96.242857142857147</v>
      </c>
      <c r="Z33" s="136">
        <f t="shared" si="7"/>
        <v>80</v>
      </c>
      <c r="AA33" s="136">
        <f t="shared" si="7"/>
        <v>836</v>
      </c>
      <c r="AB33" s="136">
        <f>SUM(AB6:AB32)</f>
        <v>595</v>
      </c>
      <c r="AC33" s="137">
        <f t="shared" si="5"/>
        <v>71.172248803827756</v>
      </c>
      <c r="AD33" s="136">
        <f t="shared" ref="AD33" si="8">SUM(AD6:AD32)</f>
        <v>6</v>
      </c>
    </row>
    <row r="34" spans="1:30" ht="24">
      <c r="C34" s="121"/>
      <c r="D34" s="121"/>
      <c r="E34" s="121"/>
      <c r="F34" s="268">
        <f>F33*100/D33</f>
        <v>1.834862385321101</v>
      </c>
      <c r="G34" s="121"/>
      <c r="H34" s="121"/>
      <c r="I34" s="121"/>
      <c r="J34" s="268">
        <f>J33*100/H33</f>
        <v>0.53859964093357271</v>
      </c>
      <c r="K34" s="121"/>
      <c r="L34" s="121"/>
      <c r="M34" s="121"/>
      <c r="N34" s="268">
        <f>N33*100/L33</f>
        <v>0.15765100009853186</v>
      </c>
      <c r="O34" s="121"/>
      <c r="P34" s="121"/>
      <c r="Q34" s="121"/>
      <c r="R34" s="268">
        <f>R33*100/P33</f>
        <v>0.20048733845347153</v>
      </c>
      <c r="S34" s="121"/>
      <c r="T34" s="121"/>
      <c r="U34" s="121"/>
      <c r="V34" s="268">
        <f>V33*100/T33</f>
        <v>0.13303769401330376</v>
      </c>
      <c r="W34" s="121"/>
      <c r="X34" s="121"/>
      <c r="Y34" s="121"/>
      <c r="Z34" s="268">
        <f>Z33*100/X33</f>
        <v>0.59373608431052394</v>
      </c>
      <c r="AA34" s="121"/>
      <c r="AB34" s="121"/>
      <c r="AC34" s="121"/>
      <c r="AD34" s="268">
        <f>AD33*100/AB33</f>
        <v>1.0084033613445378</v>
      </c>
    </row>
    <row r="38" spans="1:30">
      <c r="D38">
        <v>16083</v>
      </c>
      <c r="M38" t="s">
        <v>2089</v>
      </c>
    </row>
    <row r="39" spans="1:30">
      <c r="A39" t="s">
        <v>77</v>
      </c>
    </row>
    <row r="56" spans="1:13">
      <c r="A56" t="s">
        <v>79</v>
      </c>
      <c r="M56" t="s">
        <v>2090</v>
      </c>
    </row>
    <row r="69" spans="1:13">
      <c r="M69" t="s">
        <v>2091</v>
      </c>
    </row>
    <row r="70" spans="1:13">
      <c r="A70" t="s">
        <v>1080</v>
      </c>
    </row>
    <row r="87" spans="1:1">
      <c r="A87" t="s">
        <v>89</v>
      </c>
    </row>
  </sheetData>
  <mergeCells count="6">
    <mergeCell ref="AA3:AD4"/>
    <mergeCell ref="G3:J4"/>
    <mergeCell ref="K3:N4"/>
    <mergeCell ref="O3:R4"/>
    <mergeCell ref="S3:V4"/>
    <mergeCell ref="W3:Z4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E30"/>
  <sheetViews>
    <sheetView workbookViewId="0">
      <selection activeCell="S7" sqref="S7"/>
    </sheetView>
  </sheetViews>
  <sheetFormatPr defaultRowHeight="14.25"/>
  <cols>
    <col min="1" max="1" width="11.75" customWidth="1"/>
  </cols>
  <sheetData>
    <row r="1" spans="1:5">
      <c r="A1" t="s">
        <v>1</v>
      </c>
      <c r="B1">
        <v>2559</v>
      </c>
      <c r="C1">
        <v>2560</v>
      </c>
      <c r="D1">
        <v>2561</v>
      </c>
      <c r="E1">
        <v>2562</v>
      </c>
    </row>
    <row r="2" spans="1:5">
      <c r="A2" s="89" t="s">
        <v>69</v>
      </c>
      <c r="C2">
        <v>1</v>
      </c>
    </row>
    <row r="3" spans="1:5">
      <c r="A3" s="89" t="s">
        <v>70</v>
      </c>
      <c r="D3">
        <v>1</v>
      </c>
    </row>
    <row r="4" spans="1:5">
      <c r="A4" s="89" t="s">
        <v>1448</v>
      </c>
    </row>
    <row r="5" spans="1:5">
      <c r="A5" s="89" t="s">
        <v>7</v>
      </c>
      <c r="E5">
        <v>1</v>
      </c>
    </row>
    <row r="6" spans="1:5">
      <c r="A6" s="89" t="s">
        <v>5</v>
      </c>
      <c r="C6">
        <v>1</v>
      </c>
    </row>
    <row r="7" spans="1:5">
      <c r="A7" s="89" t="s">
        <v>3</v>
      </c>
    </row>
    <row r="8" spans="1:5">
      <c r="A8" s="89" t="s">
        <v>4</v>
      </c>
      <c r="B8">
        <v>1</v>
      </c>
      <c r="D8">
        <v>1</v>
      </c>
      <c r="E8">
        <v>1</v>
      </c>
    </row>
    <row r="9" spans="1:5">
      <c r="A9" s="89" t="s">
        <v>6</v>
      </c>
      <c r="E9">
        <v>1</v>
      </c>
    </row>
    <row r="10" spans="1:5">
      <c r="A10" s="89" t="s">
        <v>8</v>
      </c>
    </row>
    <row r="11" spans="1:5">
      <c r="A11" s="89" t="s">
        <v>12</v>
      </c>
    </row>
    <row r="12" spans="1:5">
      <c r="A12" s="89" t="s">
        <v>9</v>
      </c>
      <c r="C12">
        <v>1</v>
      </c>
      <c r="E12">
        <v>2</v>
      </c>
    </row>
    <row r="13" spans="1:5">
      <c r="A13" s="89" t="s">
        <v>10</v>
      </c>
      <c r="C13">
        <v>1</v>
      </c>
    </row>
    <row r="14" spans="1:5">
      <c r="A14" s="89" t="s">
        <v>11</v>
      </c>
      <c r="E14">
        <v>1</v>
      </c>
    </row>
    <row r="15" spans="1:5">
      <c r="A15" s="89" t="s">
        <v>13</v>
      </c>
    </row>
    <row r="16" spans="1:5">
      <c r="A16" s="89" t="s">
        <v>15</v>
      </c>
      <c r="C16">
        <v>1</v>
      </c>
      <c r="D16">
        <v>1</v>
      </c>
    </row>
    <row r="17" spans="1:5">
      <c r="A17" s="89" t="s">
        <v>14</v>
      </c>
      <c r="D17">
        <v>2</v>
      </c>
    </row>
    <row r="18" spans="1:5">
      <c r="A18" s="89" t="s">
        <v>17</v>
      </c>
      <c r="C18">
        <v>1</v>
      </c>
      <c r="E18">
        <v>1</v>
      </c>
    </row>
    <row r="19" spans="1:5">
      <c r="A19" s="89" t="s">
        <v>16</v>
      </c>
      <c r="E19">
        <v>2</v>
      </c>
    </row>
    <row r="20" spans="1:5">
      <c r="A20" s="89" t="s">
        <v>18</v>
      </c>
    </row>
    <row r="21" spans="1:5">
      <c r="A21" s="89" t="s">
        <v>19</v>
      </c>
    </row>
    <row r="22" spans="1:5">
      <c r="A22" s="89" t="s">
        <v>20</v>
      </c>
      <c r="D22">
        <v>1</v>
      </c>
    </row>
    <row r="23" spans="1:5">
      <c r="A23" s="89" t="s">
        <v>21</v>
      </c>
      <c r="C23">
        <v>1</v>
      </c>
      <c r="D23">
        <v>1</v>
      </c>
      <c r="E23">
        <v>2</v>
      </c>
    </row>
    <row r="24" spans="1:5">
      <c r="A24" s="89" t="s">
        <v>23</v>
      </c>
      <c r="D24">
        <v>1</v>
      </c>
    </row>
    <row r="25" spans="1:5">
      <c r="A25" s="89" t="s">
        <v>24</v>
      </c>
    </row>
    <row r="26" spans="1:5">
      <c r="A26" s="89" t="s">
        <v>25</v>
      </c>
    </row>
    <row r="27" spans="1:5">
      <c r="A27" s="89" t="s">
        <v>26</v>
      </c>
      <c r="C27">
        <v>1</v>
      </c>
    </row>
    <row r="28" spans="1:5">
      <c r="A28" s="89" t="s">
        <v>22</v>
      </c>
      <c r="C28">
        <v>1</v>
      </c>
    </row>
    <row r="29" spans="1:5">
      <c r="A29" t="s">
        <v>1612</v>
      </c>
      <c r="B29">
        <f>SUM(B2:B28)</f>
        <v>1</v>
      </c>
      <c r="C29">
        <f t="shared" ref="C29:E29" si="0">SUM(C2:C28)</f>
        <v>9</v>
      </c>
      <c r="D29">
        <f t="shared" si="0"/>
        <v>8</v>
      </c>
      <c r="E29">
        <f t="shared" si="0"/>
        <v>11</v>
      </c>
    </row>
    <row r="30" spans="1:5">
      <c r="A30" s="89" t="s">
        <v>1613</v>
      </c>
      <c r="D30">
        <v>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K62"/>
  <sheetViews>
    <sheetView topLeftCell="A16" workbookViewId="0">
      <selection activeCell="Q29" sqref="Q29"/>
    </sheetView>
  </sheetViews>
  <sheetFormatPr defaultRowHeight="14.25"/>
  <cols>
    <col min="1" max="1" width="12.75" customWidth="1"/>
    <col min="5" max="5" width="10.5" bestFit="1" customWidth="1"/>
  </cols>
  <sheetData>
    <row r="1" spans="1:11" ht="27.75" customHeight="1">
      <c r="A1" s="224" t="s">
        <v>1</v>
      </c>
      <c r="B1" s="226" t="s">
        <v>2164</v>
      </c>
      <c r="C1" s="222" t="s">
        <v>2165</v>
      </c>
      <c r="D1" s="225" t="s">
        <v>90</v>
      </c>
      <c r="E1" s="225"/>
      <c r="F1" s="7"/>
      <c r="G1" s="7"/>
      <c r="J1" s="222" t="s">
        <v>1614</v>
      </c>
      <c r="K1" s="118" t="s">
        <v>1616</v>
      </c>
    </row>
    <row r="2" spans="1:11" ht="33" customHeight="1">
      <c r="A2" s="224"/>
      <c r="B2" s="227"/>
      <c r="C2" s="223"/>
      <c r="D2" s="62" t="s">
        <v>91</v>
      </c>
      <c r="E2" s="62" t="s">
        <v>92</v>
      </c>
      <c r="F2" s="7"/>
      <c r="G2" s="7"/>
      <c r="J2" s="223"/>
    </row>
    <row r="3" spans="1:11" ht="21.75">
      <c r="A3" s="59" t="s">
        <v>69</v>
      </c>
      <c r="B3" s="273">
        <v>30</v>
      </c>
      <c r="C3" s="273">
        <v>9</v>
      </c>
      <c r="D3" s="273"/>
      <c r="E3" s="273">
        <v>10</v>
      </c>
      <c r="F3" s="7">
        <f>SUM(D3:E3)</f>
        <v>10</v>
      </c>
      <c r="G3" s="7"/>
      <c r="J3" s="60">
        <f>+C3</f>
        <v>9</v>
      </c>
      <c r="K3" s="148">
        <f>+B3-J3</f>
        <v>21</v>
      </c>
    </row>
    <row r="4" spans="1:11" ht="21.75">
      <c r="A4" s="59" t="s">
        <v>70</v>
      </c>
      <c r="B4" s="273">
        <v>7</v>
      </c>
      <c r="C4" s="273">
        <v>2</v>
      </c>
      <c r="D4" s="273">
        <v>7</v>
      </c>
      <c r="E4" s="273"/>
      <c r="F4" s="7">
        <f t="shared" ref="F4:F32" si="0">SUM(D4:E4)</f>
        <v>7</v>
      </c>
      <c r="G4" s="7"/>
      <c r="J4" s="60">
        <f t="shared" ref="J4:J33" si="1">+C4</f>
        <v>2</v>
      </c>
      <c r="K4" s="148">
        <f t="shared" ref="K4:K33" si="2">+B4-J4</f>
        <v>5</v>
      </c>
    </row>
    <row r="5" spans="1:11" ht="21.75">
      <c r="A5" s="272" t="s">
        <v>1446</v>
      </c>
      <c r="B5" s="273">
        <v>0</v>
      </c>
      <c r="C5" s="273">
        <v>0</v>
      </c>
      <c r="D5" s="273"/>
      <c r="E5" s="273"/>
      <c r="F5" s="7">
        <f t="shared" si="0"/>
        <v>0</v>
      </c>
      <c r="G5" s="117" t="s">
        <v>1615</v>
      </c>
      <c r="J5" s="60"/>
      <c r="K5" s="148"/>
    </row>
    <row r="6" spans="1:11" ht="21.75">
      <c r="A6" s="272" t="s">
        <v>1447</v>
      </c>
      <c r="B6" s="273">
        <v>0</v>
      </c>
      <c r="C6" s="273">
        <v>0</v>
      </c>
      <c r="D6" s="273"/>
      <c r="E6" s="273"/>
      <c r="F6" s="7">
        <f t="shared" si="0"/>
        <v>0</v>
      </c>
      <c r="G6" s="117" t="s">
        <v>1615</v>
      </c>
      <c r="J6" s="60"/>
      <c r="K6" s="148"/>
    </row>
    <row r="7" spans="1:11" ht="21.75">
      <c r="A7" s="59" t="s">
        <v>1448</v>
      </c>
      <c r="B7" s="273">
        <v>1</v>
      </c>
      <c r="C7" s="273">
        <v>1</v>
      </c>
      <c r="D7" s="273"/>
      <c r="E7" s="273">
        <v>1</v>
      </c>
      <c r="F7" s="7">
        <f t="shared" si="0"/>
        <v>1</v>
      </c>
      <c r="G7" s="117"/>
      <c r="J7" s="60">
        <f t="shared" si="1"/>
        <v>1</v>
      </c>
      <c r="K7" s="148"/>
    </row>
    <row r="8" spans="1:11" ht="21.75">
      <c r="A8" s="59" t="s">
        <v>7</v>
      </c>
      <c r="B8" s="273">
        <v>1</v>
      </c>
      <c r="C8" s="273">
        <v>1</v>
      </c>
      <c r="D8" s="273"/>
      <c r="E8" s="273">
        <v>1</v>
      </c>
      <c r="F8" s="7">
        <f t="shared" si="0"/>
        <v>1</v>
      </c>
      <c r="G8" s="117"/>
      <c r="J8" s="60">
        <f t="shared" si="1"/>
        <v>1</v>
      </c>
      <c r="K8" s="148"/>
    </row>
    <row r="9" spans="1:11" ht="21.75">
      <c r="A9" s="59" t="s">
        <v>5</v>
      </c>
      <c r="B9" s="273">
        <v>1</v>
      </c>
      <c r="C9" s="273">
        <v>0</v>
      </c>
      <c r="D9" s="273">
        <v>1</v>
      </c>
      <c r="E9" s="273"/>
      <c r="F9" s="7">
        <f t="shared" si="0"/>
        <v>1</v>
      </c>
      <c r="G9" s="7"/>
      <c r="J9" s="60"/>
      <c r="K9" s="148"/>
    </row>
    <row r="10" spans="1:11" ht="21.75">
      <c r="A10" s="59" t="s">
        <v>3</v>
      </c>
      <c r="B10" s="273">
        <v>6</v>
      </c>
      <c r="C10" s="273">
        <v>3</v>
      </c>
      <c r="D10" s="273">
        <v>4</v>
      </c>
      <c r="E10" s="273">
        <v>2</v>
      </c>
      <c r="F10" s="7">
        <f t="shared" si="0"/>
        <v>6</v>
      </c>
      <c r="G10" s="7"/>
      <c r="J10" s="60">
        <f t="shared" si="1"/>
        <v>3</v>
      </c>
      <c r="K10" s="148">
        <f t="shared" si="2"/>
        <v>3</v>
      </c>
    </row>
    <row r="11" spans="1:11" ht="21.75">
      <c r="A11" s="59" t="s">
        <v>4</v>
      </c>
      <c r="B11" s="273">
        <v>9</v>
      </c>
      <c r="C11" s="273">
        <v>4</v>
      </c>
      <c r="D11" s="273">
        <v>9</v>
      </c>
      <c r="E11" s="273"/>
      <c r="F11" s="7">
        <f t="shared" si="0"/>
        <v>9</v>
      </c>
      <c r="G11" s="7"/>
      <c r="J11" s="60">
        <f t="shared" si="1"/>
        <v>4</v>
      </c>
      <c r="K11" s="148">
        <f t="shared" si="2"/>
        <v>5</v>
      </c>
    </row>
    <row r="12" spans="1:11" ht="21.75">
      <c r="A12" s="59" t="s">
        <v>6</v>
      </c>
      <c r="B12" s="273">
        <v>1</v>
      </c>
      <c r="C12" s="273">
        <v>0</v>
      </c>
      <c r="D12" s="273">
        <v>1</v>
      </c>
      <c r="E12" s="273">
        <v>1</v>
      </c>
      <c r="F12" s="7">
        <f t="shared" si="0"/>
        <v>2</v>
      </c>
      <c r="G12" s="7"/>
      <c r="J12" s="60"/>
      <c r="K12" s="148">
        <f t="shared" si="2"/>
        <v>1</v>
      </c>
    </row>
    <row r="13" spans="1:11" ht="21.75">
      <c r="A13" s="59" t="s">
        <v>8</v>
      </c>
      <c r="B13" s="273">
        <v>6</v>
      </c>
      <c r="C13" s="273">
        <v>5</v>
      </c>
      <c r="D13" s="273">
        <v>3</v>
      </c>
      <c r="E13" s="273">
        <v>3</v>
      </c>
      <c r="F13" s="7">
        <f t="shared" si="0"/>
        <v>6</v>
      </c>
      <c r="G13" s="7"/>
      <c r="J13" s="60">
        <f t="shared" si="1"/>
        <v>5</v>
      </c>
      <c r="K13" s="148">
        <f t="shared" si="2"/>
        <v>1</v>
      </c>
    </row>
    <row r="14" spans="1:11" ht="21.75">
      <c r="A14" s="272" t="s">
        <v>12</v>
      </c>
      <c r="B14" s="273">
        <v>0</v>
      </c>
      <c r="C14" s="273">
        <v>0</v>
      </c>
      <c r="D14" s="273"/>
      <c r="E14" s="273"/>
      <c r="F14" s="7">
        <f t="shared" si="0"/>
        <v>0</v>
      </c>
      <c r="G14" s="117" t="s">
        <v>1615</v>
      </c>
      <c r="J14" s="60"/>
      <c r="K14" s="148"/>
    </row>
    <row r="15" spans="1:11" ht="21.75">
      <c r="A15" s="59" t="s">
        <v>9</v>
      </c>
      <c r="B15" s="273">
        <v>1</v>
      </c>
      <c r="C15" s="273">
        <v>0</v>
      </c>
      <c r="D15" s="273">
        <v>1</v>
      </c>
      <c r="E15" s="273"/>
      <c r="F15" s="7">
        <f t="shared" si="0"/>
        <v>1</v>
      </c>
      <c r="G15" s="117"/>
      <c r="J15" s="60"/>
      <c r="K15" s="148"/>
    </row>
    <row r="16" spans="1:11" ht="21.75">
      <c r="A16" s="59" t="s">
        <v>10</v>
      </c>
      <c r="B16" s="273">
        <v>2</v>
      </c>
      <c r="C16" s="273">
        <v>1</v>
      </c>
      <c r="D16" s="273">
        <v>1</v>
      </c>
      <c r="E16" s="273">
        <v>1</v>
      </c>
      <c r="F16" s="7">
        <f t="shared" si="0"/>
        <v>2</v>
      </c>
      <c r="G16" s="7"/>
      <c r="J16" s="60">
        <f t="shared" si="1"/>
        <v>1</v>
      </c>
      <c r="K16" s="148">
        <f t="shared" si="2"/>
        <v>1</v>
      </c>
    </row>
    <row r="17" spans="1:11" ht="21.75">
      <c r="A17" s="59" t="s">
        <v>11</v>
      </c>
      <c r="B17" s="273">
        <v>2</v>
      </c>
      <c r="C17" s="273">
        <v>2</v>
      </c>
      <c r="D17" s="273">
        <v>2</v>
      </c>
      <c r="E17" s="273"/>
      <c r="F17" s="7">
        <f t="shared" si="0"/>
        <v>2</v>
      </c>
      <c r="G17" s="7"/>
      <c r="J17" s="60">
        <f t="shared" si="1"/>
        <v>2</v>
      </c>
      <c r="K17" s="148"/>
    </row>
    <row r="18" spans="1:11" ht="21.75">
      <c r="A18" s="59" t="s">
        <v>13</v>
      </c>
      <c r="B18" s="273">
        <v>7</v>
      </c>
      <c r="C18" s="273">
        <v>5</v>
      </c>
      <c r="D18" s="273">
        <v>7</v>
      </c>
      <c r="E18" s="273"/>
      <c r="F18" s="7">
        <f t="shared" si="0"/>
        <v>7</v>
      </c>
      <c r="G18" s="7"/>
      <c r="J18" s="60">
        <f t="shared" si="1"/>
        <v>5</v>
      </c>
      <c r="K18" s="148">
        <f t="shared" si="2"/>
        <v>2</v>
      </c>
    </row>
    <row r="19" spans="1:11" ht="21.75">
      <c r="A19" s="59" t="s">
        <v>15</v>
      </c>
      <c r="B19" s="273">
        <v>3</v>
      </c>
      <c r="C19" s="273">
        <v>2</v>
      </c>
      <c r="D19" s="273">
        <v>2</v>
      </c>
      <c r="E19" s="273">
        <v>1</v>
      </c>
      <c r="F19" s="7">
        <f t="shared" si="0"/>
        <v>3</v>
      </c>
      <c r="G19" s="7"/>
      <c r="J19" s="60">
        <f t="shared" si="1"/>
        <v>2</v>
      </c>
      <c r="K19" s="148">
        <f t="shared" si="2"/>
        <v>1</v>
      </c>
    </row>
    <row r="20" spans="1:11" ht="21.75">
      <c r="A20" s="59" t="s">
        <v>14</v>
      </c>
      <c r="B20" s="273">
        <v>12</v>
      </c>
      <c r="C20" s="273">
        <v>5</v>
      </c>
      <c r="D20" s="273"/>
      <c r="E20" s="273">
        <v>14</v>
      </c>
      <c r="F20" s="7">
        <f t="shared" si="0"/>
        <v>14</v>
      </c>
      <c r="G20" s="7"/>
      <c r="J20" s="60">
        <f t="shared" si="1"/>
        <v>5</v>
      </c>
      <c r="K20" s="148">
        <f t="shared" si="2"/>
        <v>7</v>
      </c>
    </row>
    <row r="21" spans="1:11" ht="21.75">
      <c r="A21" s="59" t="s">
        <v>73</v>
      </c>
      <c r="B21" s="273">
        <v>2</v>
      </c>
      <c r="C21" s="273">
        <v>2</v>
      </c>
      <c r="D21" s="273">
        <v>2</v>
      </c>
      <c r="E21" s="273"/>
      <c r="F21" s="7">
        <f t="shared" si="0"/>
        <v>2</v>
      </c>
      <c r="G21" s="117"/>
      <c r="J21" s="60">
        <f t="shared" si="1"/>
        <v>2</v>
      </c>
      <c r="K21" s="148"/>
    </row>
    <row r="22" spans="1:11" ht="21.75">
      <c r="A22" s="272" t="s">
        <v>17</v>
      </c>
      <c r="B22" s="273">
        <v>0</v>
      </c>
      <c r="C22" s="273">
        <v>0</v>
      </c>
      <c r="D22" s="273"/>
      <c r="E22" s="273"/>
      <c r="F22" s="7">
        <f t="shared" si="0"/>
        <v>0</v>
      </c>
      <c r="G22" s="117" t="s">
        <v>1615</v>
      </c>
      <c r="J22" s="60"/>
      <c r="K22" s="148"/>
    </row>
    <row r="23" spans="1:11" ht="21.75">
      <c r="A23" s="59" t="s">
        <v>16</v>
      </c>
      <c r="B23" s="273">
        <v>2</v>
      </c>
      <c r="C23" s="273">
        <v>0</v>
      </c>
      <c r="D23" s="273">
        <v>1</v>
      </c>
      <c r="E23" s="273">
        <v>1</v>
      </c>
      <c r="F23" s="7">
        <f t="shared" si="0"/>
        <v>2</v>
      </c>
      <c r="G23" s="117"/>
      <c r="J23" s="60"/>
      <c r="K23" s="148">
        <f t="shared" si="2"/>
        <v>2</v>
      </c>
    </row>
    <row r="24" spans="1:11" ht="21.75">
      <c r="A24" s="59" t="s">
        <v>18</v>
      </c>
      <c r="B24" s="273">
        <v>3</v>
      </c>
      <c r="C24" s="273">
        <v>1</v>
      </c>
      <c r="D24" s="273">
        <v>3</v>
      </c>
      <c r="E24" s="273"/>
      <c r="F24" s="7">
        <f t="shared" si="0"/>
        <v>3</v>
      </c>
      <c r="G24" s="117"/>
      <c r="J24" s="60">
        <f t="shared" si="1"/>
        <v>1</v>
      </c>
      <c r="K24" s="148">
        <f t="shared" si="2"/>
        <v>2</v>
      </c>
    </row>
    <row r="25" spans="1:11" ht="21.75">
      <c r="A25" s="272" t="s">
        <v>19</v>
      </c>
      <c r="B25" s="273">
        <v>0</v>
      </c>
      <c r="C25" s="273">
        <v>0</v>
      </c>
      <c r="D25" s="273"/>
      <c r="E25" s="273"/>
      <c r="F25" s="7">
        <f t="shared" si="0"/>
        <v>0</v>
      </c>
      <c r="G25" s="117" t="s">
        <v>1615</v>
      </c>
      <c r="J25" s="60"/>
      <c r="K25" s="148"/>
    </row>
    <row r="26" spans="1:11" ht="21.75">
      <c r="A26" s="272" t="s">
        <v>20</v>
      </c>
      <c r="B26" s="273">
        <v>0</v>
      </c>
      <c r="C26" s="273">
        <v>0</v>
      </c>
      <c r="D26" s="273"/>
      <c r="E26" s="273"/>
      <c r="F26" s="7">
        <f t="shared" si="0"/>
        <v>0</v>
      </c>
      <c r="G26" s="117" t="s">
        <v>1615</v>
      </c>
      <c r="J26" s="60"/>
      <c r="K26" s="148"/>
    </row>
    <row r="27" spans="1:11" ht="21.75">
      <c r="A27" s="272" t="s">
        <v>21</v>
      </c>
      <c r="B27" s="273">
        <v>0</v>
      </c>
      <c r="C27" s="273">
        <v>0</v>
      </c>
      <c r="D27" s="273"/>
      <c r="E27" s="273"/>
      <c r="F27" s="7">
        <f t="shared" si="0"/>
        <v>0</v>
      </c>
      <c r="G27" s="117" t="s">
        <v>1615</v>
      </c>
      <c r="J27" s="60"/>
      <c r="K27" s="148"/>
    </row>
    <row r="28" spans="1:11" ht="21.75">
      <c r="A28" s="59" t="s">
        <v>23</v>
      </c>
      <c r="B28" s="273">
        <v>7</v>
      </c>
      <c r="C28" s="273">
        <v>6</v>
      </c>
      <c r="D28" s="273">
        <v>7</v>
      </c>
      <c r="E28" s="273"/>
      <c r="F28" s="7">
        <f t="shared" si="0"/>
        <v>7</v>
      </c>
      <c r="G28" s="117"/>
      <c r="J28" s="60">
        <f t="shared" si="1"/>
        <v>6</v>
      </c>
      <c r="K28" s="148">
        <f t="shared" si="2"/>
        <v>1</v>
      </c>
    </row>
    <row r="29" spans="1:11" ht="21.75">
      <c r="A29" s="272" t="s">
        <v>24</v>
      </c>
      <c r="B29" s="273">
        <v>0</v>
      </c>
      <c r="C29" s="273">
        <v>0</v>
      </c>
      <c r="D29" s="273"/>
      <c r="E29" s="273"/>
      <c r="F29" s="7">
        <f t="shared" si="0"/>
        <v>0</v>
      </c>
      <c r="G29" s="117" t="s">
        <v>1615</v>
      </c>
      <c r="J29" s="60"/>
      <c r="K29" s="148"/>
    </row>
    <row r="30" spans="1:11" ht="21.75">
      <c r="A30" s="272" t="s">
        <v>25</v>
      </c>
      <c r="B30" s="273">
        <v>0</v>
      </c>
      <c r="C30" s="273">
        <v>0</v>
      </c>
      <c r="D30" s="273"/>
      <c r="E30" s="273"/>
      <c r="F30" s="7">
        <f t="shared" si="0"/>
        <v>0</v>
      </c>
      <c r="G30" s="117" t="s">
        <v>1615</v>
      </c>
      <c r="J30" s="60"/>
      <c r="K30" s="148"/>
    </row>
    <row r="31" spans="1:11" ht="21.75">
      <c r="A31" s="59" t="s">
        <v>26</v>
      </c>
      <c r="B31" s="273">
        <v>4</v>
      </c>
      <c r="C31" s="273">
        <v>4</v>
      </c>
      <c r="D31" s="273">
        <v>4</v>
      </c>
      <c r="E31" s="273"/>
      <c r="F31" s="7">
        <f t="shared" si="0"/>
        <v>4</v>
      </c>
      <c r="G31" s="117"/>
      <c r="J31" s="60">
        <f t="shared" si="1"/>
        <v>4</v>
      </c>
      <c r="K31" s="148"/>
    </row>
    <row r="32" spans="1:11" ht="21.75">
      <c r="A32" s="272" t="s">
        <v>22</v>
      </c>
      <c r="B32" s="273">
        <v>0</v>
      </c>
      <c r="C32" s="273">
        <v>0</v>
      </c>
      <c r="D32" s="273"/>
      <c r="E32" s="273"/>
      <c r="F32" s="7">
        <f t="shared" si="0"/>
        <v>0</v>
      </c>
      <c r="G32" s="117" t="s">
        <v>1615</v>
      </c>
      <c r="J32" s="60"/>
      <c r="K32" s="148"/>
    </row>
    <row r="33" spans="1:11" ht="21.75">
      <c r="A33" s="61" t="s">
        <v>27</v>
      </c>
      <c r="B33" s="60">
        <f>SUM(B3:B32)</f>
        <v>107</v>
      </c>
      <c r="C33" s="60">
        <f>SUM(C3:C32)</f>
        <v>53</v>
      </c>
      <c r="D33" s="60">
        <f t="shared" ref="D33:E33" si="3">SUM(D3:D32)</f>
        <v>55</v>
      </c>
      <c r="E33" s="60">
        <f t="shared" si="3"/>
        <v>35</v>
      </c>
      <c r="F33" s="7"/>
      <c r="G33" s="117"/>
      <c r="J33" s="60">
        <f t="shared" si="1"/>
        <v>53</v>
      </c>
      <c r="K33" s="148">
        <f t="shared" si="2"/>
        <v>54</v>
      </c>
    </row>
    <row r="34" spans="1:11" ht="24">
      <c r="A34" s="54" t="s">
        <v>2166</v>
      </c>
      <c r="B34" s="7"/>
      <c r="C34" s="7"/>
      <c r="D34" s="7"/>
      <c r="E34" s="7"/>
      <c r="F34" s="7"/>
      <c r="G34" s="7"/>
      <c r="J34" s="89">
        <f>+J33/B33*100</f>
        <v>49.532710280373834</v>
      </c>
      <c r="K34" s="89">
        <f>+K33/B33*100</f>
        <v>50.467289719626166</v>
      </c>
    </row>
    <row r="38" spans="1:11" ht="21.75">
      <c r="B38" s="59" t="s">
        <v>69</v>
      </c>
      <c r="C38" s="60">
        <v>10</v>
      </c>
    </row>
    <row r="39" spans="1:11" ht="21.75">
      <c r="B39" s="59" t="s">
        <v>70</v>
      </c>
      <c r="C39" s="60">
        <v>6</v>
      </c>
    </row>
    <row r="40" spans="1:11" ht="21.75">
      <c r="B40" s="59" t="s">
        <v>5</v>
      </c>
      <c r="C40" s="60">
        <v>1</v>
      </c>
    </row>
    <row r="41" spans="1:11" ht="21.75">
      <c r="B41" s="59" t="s">
        <v>3</v>
      </c>
      <c r="C41" s="60">
        <v>3</v>
      </c>
    </row>
    <row r="42" spans="1:11" ht="21.75">
      <c r="B42" s="59" t="s">
        <v>4</v>
      </c>
      <c r="C42" s="60">
        <v>8</v>
      </c>
    </row>
    <row r="43" spans="1:11" ht="21.75">
      <c r="B43" s="59" t="s">
        <v>6</v>
      </c>
      <c r="C43" s="60">
        <v>1</v>
      </c>
    </row>
    <row r="44" spans="1:11" ht="21.75">
      <c r="B44" s="59" t="s">
        <v>8</v>
      </c>
      <c r="C44" s="60">
        <v>8</v>
      </c>
    </row>
    <row r="45" spans="1:11" ht="21.75">
      <c r="B45" s="59" t="s">
        <v>12</v>
      </c>
      <c r="C45" s="60">
        <v>1</v>
      </c>
    </row>
    <row r="46" spans="1:11" ht="21.75">
      <c r="B46" s="59" t="s">
        <v>9</v>
      </c>
      <c r="C46" s="60">
        <v>3</v>
      </c>
    </row>
    <row r="47" spans="1:11" ht="21.75">
      <c r="B47" s="59" t="s">
        <v>10</v>
      </c>
      <c r="C47" s="60">
        <v>2</v>
      </c>
    </row>
    <row r="48" spans="1:11" ht="21.75">
      <c r="B48" s="59" t="s">
        <v>11</v>
      </c>
      <c r="C48" s="60">
        <v>1</v>
      </c>
    </row>
    <row r="49" spans="2:3" ht="21.75">
      <c r="B49" s="59" t="s">
        <v>13</v>
      </c>
      <c r="C49" s="60">
        <v>3</v>
      </c>
    </row>
    <row r="50" spans="2:3" ht="21.75">
      <c r="B50" s="59" t="s">
        <v>15</v>
      </c>
      <c r="C50" s="60">
        <v>4</v>
      </c>
    </row>
    <row r="51" spans="2:3" ht="21.75">
      <c r="B51" s="59" t="s">
        <v>14</v>
      </c>
      <c r="C51" s="60">
        <v>16</v>
      </c>
    </row>
    <row r="52" spans="2:3" ht="21.75">
      <c r="B52" s="63" t="s">
        <v>17</v>
      </c>
      <c r="C52" s="60">
        <v>0</v>
      </c>
    </row>
    <row r="53" spans="2:3" ht="21.75">
      <c r="B53" s="63" t="s">
        <v>16</v>
      </c>
      <c r="C53" s="60">
        <v>0</v>
      </c>
    </row>
    <row r="54" spans="2:3" ht="21.75">
      <c r="B54" s="59" t="s">
        <v>18</v>
      </c>
      <c r="C54" s="60">
        <v>3</v>
      </c>
    </row>
    <row r="55" spans="2:3" ht="21.75">
      <c r="B55" s="63" t="s">
        <v>19</v>
      </c>
      <c r="C55" s="60">
        <v>0</v>
      </c>
    </row>
    <row r="56" spans="2:3" ht="21.75">
      <c r="B56" s="59" t="s">
        <v>20</v>
      </c>
      <c r="C56" s="60">
        <v>2</v>
      </c>
    </row>
    <row r="57" spans="2:3" ht="21.75">
      <c r="B57" s="59" t="s">
        <v>21</v>
      </c>
      <c r="C57" s="60">
        <v>6</v>
      </c>
    </row>
    <row r="58" spans="2:3" ht="21.75">
      <c r="B58" s="59" t="s">
        <v>23</v>
      </c>
      <c r="C58" s="60">
        <v>2</v>
      </c>
    </row>
    <row r="59" spans="2:3" ht="21.75">
      <c r="B59" s="59" t="s">
        <v>24</v>
      </c>
      <c r="C59" s="60">
        <v>2</v>
      </c>
    </row>
    <row r="60" spans="2:3" ht="21.75">
      <c r="B60" s="63" t="s">
        <v>25</v>
      </c>
      <c r="C60" s="60">
        <v>0</v>
      </c>
    </row>
    <row r="61" spans="2:3" ht="21.75">
      <c r="B61" s="59" t="s">
        <v>26</v>
      </c>
      <c r="C61" s="60">
        <v>2</v>
      </c>
    </row>
    <row r="62" spans="2:3" ht="21.75">
      <c r="B62" s="63" t="s">
        <v>22</v>
      </c>
      <c r="C62" s="60">
        <v>0</v>
      </c>
    </row>
  </sheetData>
  <mergeCells count="5">
    <mergeCell ref="J1:J2"/>
    <mergeCell ref="A1:A2"/>
    <mergeCell ref="B1:B2"/>
    <mergeCell ref="C1:C2"/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2:E36"/>
  <sheetViews>
    <sheetView topLeftCell="A10" workbookViewId="0">
      <selection activeCell="F29" sqref="F29"/>
    </sheetView>
  </sheetViews>
  <sheetFormatPr defaultRowHeight="14.25"/>
  <cols>
    <col min="1" max="1" width="13.5" customWidth="1"/>
  </cols>
  <sheetData>
    <row r="2" spans="1:5">
      <c r="B2" t="s">
        <v>1617</v>
      </c>
      <c r="C2" t="s">
        <v>2081</v>
      </c>
      <c r="D2" t="s">
        <v>1618</v>
      </c>
      <c r="E2" t="s">
        <v>2171</v>
      </c>
    </row>
    <row r="3" spans="1:5">
      <c r="A3" t="s">
        <v>1451</v>
      </c>
      <c r="B3">
        <v>165</v>
      </c>
      <c r="C3">
        <v>17</v>
      </c>
      <c r="D3">
        <v>20</v>
      </c>
      <c r="E3">
        <v>20</v>
      </c>
    </row>
    <row r="4" spans="1:5">
      <c r="A4" t="s">
        <v>70</v>
      </c>
      <c r="B4">
        <v>23</v>
      </c>
      <c r="C4">
        <v>1</v>
      </c>
      <c r="D4">
        <v>3</v>
      </c>
    </row>
    <row r="5" spans="1:5">
      <c r="A5" t="s">
        <v>14</v>
      </c>
      <c r="B5">
        <v>11</v>
      </c>
      <c r="C5">
        <v>1</v>
      </c>
      <c r="D5">
        <v>5</v>
      </c>
    </row>
    <row r="6" spans="1:5">
      <c r="A6" t="s">
        <v>21</v>
      </c>
      <c r="B6">
        <v>7</v>
      </c>
      <c r="C6">
        <v>0</v>
      </c>
      <c r="D6">
        <v>0</v>
      </c>
    </row>
    <row r="7" spans="1:5">
      <c r="A7" t="s">
        <v>8</v>
      </c>
      <c r="B7">
        <v>12</v>
      </c>
      <c r="C7">
        <v>1</v>
      </c>
      <c r="D7">
        <v>0</v>
      </c>
      <c r="E7">
        <v>1</v>
      </c>
    </row>
    <row r="8" spans="1:5">
      <c r="A8" t="s">
        <v>15</v>
      </c>
      <c r="B8">
        <v>2</v>
      </c>
      <c r="C8">
        <v>0</v>
      </c>
      <c r="D8">
        <v>0</v>
      </c>
    </row>
    <row r="9" spans="1:5">
      <c r="A9" t="s">
        <v>5</v>
      </c>
      <c r="B9">
        <v>2</v>
      </c>
      <c r="C9">
        <v>1</v>
      </c>
      <c r="D9">
        <v>0</v>
      </c>
    </row>
    <row r="10" spans="1:5">
      <c r="A10" t="s">
        <v>1619</v>
      </c>
      <c r="B10">
        <f>SUM(B3:B9)</f>
        <v>222</v>
      </c>
      <c r="C10">
        <f>SUM(C3:C9)</f>
        <v>21</v>
      </c>
      <c r="D10">
        <v>28</v>
      </c>
      <c r="E10">
        <f>SUM(E3:E9)</f>
        <v>21</v>
      </c>
    </row>
    <row r="18" spans="1:2">
      <c r="A18" t="s">
        <v>1451</v>
      </c>
    </row>
    <row r="19" spans="1:2">
      <c r="A19" t="s">
        <v>70</v>
      </c>
    </row>
    <row r="20" spans="1:2">
      <c r="A20" t="s">
        <v>14</v>
      </c>
    </row>
    <row r="21" spans="1:2">
      <c r="A21" t="s">
        <v>21</v>
      </c>
    </row>
    <row r="22" spans="1:2">
      <c r="A22" t="s">
        <v>8</v>
      </c>
      <c r="B22">
        <v>1</v>
      </c>
    </row>
    <row r="23" spans="1:2">
      <c r="A23" t="s">
        <v>15</v>
      </c>
    </row>
    <row r="24" spans="1:2">
      <c r="A24" t="s">
        <v>4</v>
      </c>
      <c r="B24">
        <v>1</v>
      </c>
    </row>
    <row r="31" spans="1:2">
      <c r="A31" t="s">
        <v>2082</v>
      </c>
      <c r="B31">
        <v>5</v>
      </c>
    </row>
    <row r="32" spans="1:2">
      <c r="A32" t="s">
        <v>2087</v>
      </c>
      <c r="B32">
        <v>5</v>
      </c>
    </row>
    <row r="33" spans="1:2">
      <c r="A33" t="s">
        <v>2086</v>
      </c>
      <c r="B33">
        <v>5</v>
      </c>
    </row>
    <row r="34" spans="1:2">
      <c r="A34" t="s">
        <v>2083</v>
      </c>
      <c r="B34">
        <v>4</v>
      </c>
    </row>
    <row r="35" spans="1:2">
      <c r="A35" t="s">
        <v>2085</v>
      </c>
      <c r="B35">
        <v>1</v>
      </c>
    </row>
    <row r="36" spans="1:2">
      <c r="A36" t="s">
        <v>2084</v>
      </c>
      <c r="B36">
        <v>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0"/>
  <sheetViews>
    <sheetView topLeftCell="A4" workbookViewId="0">
      <selection activeCell="H27" sqref="H27"/>
    </sheetView>
  </sheetViews>
  <sheetFormatPr defaultRowHeight="14.25"/>
  <sheetData>
    <row r="1" spans="1:6" ht="24">
      <c r="A1" s="217" t="s">
        <v>1621</v>
      </c>
      <c r="B1" s="217"/>
      <c r="C1" s="217"/>
      <c r="D1" s="217"/>
      <c r="E1" s="217"/>
    </row>
    <row r="2" spans="1:6" ht="48">
      <c r="A2" s="122" t="s">
        <v>1622</v>
      </c>
      <c r="B2" s="123" t="s">
        <v>82</v>
      </c>
      <c r="C2" s="124" t="s">
        <v>83</v>
      </c>
      <c r="D2" s="124" t="s">
        <v>2</v>
      </c>
      <c r="E2" s="124" t="s">
        <v>87</v>
      </c>
    </row>
    <row r="3" spans="1:6" ht="24">
      <c r="A3" s="92" t="s">
        <v>23</v>
      </c>
      <c r="B3" s="125">
        <v>2632</v>
      </c>
      <c r="C3" s="125">
        <v>2903</v>
      </c>
      <c r="D3" s="145">
        <v>100</v>
      </c>
      <c r="E3" s="92">
        <v>11</v>
      </c>
      <c r="F3">
        <v>90</v>
      </c>
    </row>
    <row r="4" spans="1:6" ht="24">
      <c r="A4" s="92" t="s">
        <v>13</v>
      </c>
      <c r="B4" s="125">
        <v>2843</v>
      </c>
      <c r="C4" s="125">
        <v>3127</v>
      </c>
      <c r="D4" s="145">
        <v>100</v>
      </c>
      <c r="E4" s="92">
        <v>11</v>
      </c>
      <c r="F4">
        <v>90</v>
      </c>
    </row>
    <row r="5" spans="1:6" ht="24">
      <c r="A5" s="92" t="s">
        <v>10</v>
      </c>
      <c r="B5" s="125">
        <v>1446</v>
      </c>
      <c r="C5" s="125">
        <v>1144</v>
      </c>
      <c r="D5" s="144">
        <f t="shared" ref="D5:D29" si="0">C5*100/B5</f>
        <v>79.114799446749657</v>
      </c>
      <c r="E5" s="92">
        <v>4</v>
      </c>
      <c r="F5">
        <v>90</v>
      </c>
    </row>
    <row r="6" spans="1:6" ht="24">
      <c r="A6" s="92" t="s">
        <v>1448</v>
      </c>
      <c r="B6" s="125">
        <v>412</v>
      </c>
      <c r="C6" s="125">
        <v>285</v>
      </c>
      <c r="D6" s="144">
        <f t="shared" si="0"/>
        <v>69.174757281553397</v>
      </c>
      <c r="E6" s="92">
        <v>0</v>
      </c>
      <c r="F6">
        <v>90</v>
      </c>
    </row>
    <row r="7" spans="1:6" ht="24">
      <c r="A7" s="92" t="s">
        <v>5</v>
      </c>
      <c r="B7" s="125">
        <v>1299</v>
      </c>
      <c r="C7" s="125">
        <v>816</v>
      </c>
      <c r="D7" s="144">
        <f t="shared" si="0"/>
        <v>62.817551963048501</v>
      </c>
      <c r="E7" s="92">
        <v>4</v>
      </c>
      <c r="F7">
        <v>90</v>
      </c>
    </row>
    <row r="8" spans="1:6" ht="24">
      <c r="A8" s="92" t="s">
        <v>24</v>
      </c>
      <c r="B8" s="125">
        <v>1073</v>
      </c>
      <c r="C8" s="125">
        <v>627</v>
      </c>
      <c r="D8" s="144">
        <f t="shared" si="0"/>
        <v>58.434296365330852</v>
      </c>
      <c r="E8" s="92">
        <v>0</v>
      </c>
      <c r="F8">
        <v>90</v>
      </c>
    </row>
    <row r="9" spans="1:6" ht="24">
      <c r="A9" s="92" t="s">
        <v>17</v>
      </c>
      <c r="B9" s="125">
        <v>2127</v>
      </c>
      <c r="C9" s="125">
        <v>1234</v>
      </c>
      <c r="D9" s="144">
        <f t="shared" si="0"/>
        <v>58.015984955336151</v>
      </c>
      <c r="E9" s="92">
        <v>6</v>
      </c>
      <c r="F9">
        <v>90</v>
      </c>
    </row>
    <row r="10" spans="1:6" ht="24">
      <c r="A10" s="92" t="s">
        <v>19</v>
      </c>
      <c r="B10" s="125">
        <v>1133</v>
      </c>
      <c r="C10" s="125">
        <v>635</v>
      </c>
      <c r="D10" s="144">
        <f t="shared" si="0"/>
        <v>56.045895851721092</v>
      </c>
      <c r="E10" s="92">
        <v>0</v>
      </c>
      <c r="F10">
        <v>90</v>
      </c>
    </row>
    <row r="11" spans="1:6" ht="24">
      <c r="A11" s="92" t="s">
        <v>4</v>
      </c>
      <c r="B11" s="125">
        <v>5026</v>
      </c>
      <c r="C11" s="125">
        <v>2805</v>
      </c>
      <c r="D11" s="144">
        <f t="shared" si="0"/>
        <v>55.809789096697173</v>
      </c>
      <c r="E11" s="92">
        <v>12</v>
      </c>
      <c r="F11">
        <v>90</v>
      </c>
    </row>
    <row r="12" spans="1:6" ht="24">
      <c r="A12" s="92" t="s">
        <v>16</v>
      </c>
      <c r="B12" s="125">
        <v>1212</v>
      </c>
      <c r="C12" s="125">
        <v>662</v>
      </c>
      <c r="D12" s="144">
        <f t="shared" si="0"/>
        <v>54.620462046204622</v>
      </c>
      <c r="E12" s="92">
        <v>3</v>
      </c>
      <c r="F12">
        <v>90</v>
      </c>
    </row>
    <row r="13" spans="1:6" ht="24">
      <c r="A13" s="92" t="s">
        <v>21</v>
      </c>
      <c r="B13" s="125">
        <v>6509</v>
      </c>
      <c r="C13" s="125">
        <v>3336</v>
      </c>
      <c r="D13" s="144">
        <f t="shared" si="0"/>
        <v>51.252112459671224</v>
      </c>
      <c r="E13" s="92">
        <v>19</v>
      </c>
      <c r="F13">
        <v>90</v>
      </c>
    </row>
    <row r="14" spans="1:6" ht="24">
      <c r="A14" s="92" t="s">
        <v>1451</v>
      </c>
      <c r="B14" s="125">
        <v>13465</v>
      </c>
      <c r="C14" s="125">
        <v>6616</v>
      </c>
      <c r="D14" s="144">
        <f t="shared" si="0"/>
        <v>49.134793910137397</v>
      </c>
      <c r="E14" s="92">
        <v>16</v>
      </c>
      <c r="F14">
        <v>90</v>
      </c>
    </row>
    <row r="15" spans="1:6" ht="24">
      <c r="A15" s="92" t="s">
        <v>22</v>
      </c>
      <c r="B15" s="125">
        <v>1372</v>
      </c>
      <c r="C15" s="125">
        <v>665</v>
      </c>
      <c r="D15" s="144">
        <f t="shared" si="0"/>
        <v>48.469387755102041</v>
      </c>
      <c r="E15" s="92">
        <v>3</v>
      </c>
      <c r="F15">
        <v>90</v>
      </c>
    </row>
    <row r="16" spans="1:6" ht="24">
      <c r="A16" s="92" t="s">
        <v>3</v>
      </c>
      <c r="B16" s="125">
        <v>3610</v>
      </c>
      <c r="C16" s="125">
        <v>1540</v>
      </c>
      <c r="D16" s="144">
        <f t="shared" si="0"/>
        <v>42.659279778393355</v>
      </c>
      <c r="E16" s="92">
        <v>0</v>
      </c>
      <c r="F16">
        <v>90</v>
      </c>
    </row>
    <row r="17" spans="1:6" ht="24">
      <c r="A17" s="92" t="s">
        <v>11</v>
      </c>
      <c r="B17" s="125">
        <v>2228</v>
      </c>
      <c r="C17" s="125">
        <v>804</v>
      </c>
      <c r="D17" s="144">
        <f t="shared" si="0"/>
        <v>36.086175942549374</v>
      </c>
      <c r="E17" s="92">
        <v>1</v>
      </c>
      <c r="F17">
        <v>90</v>
      </c>
    </row>
    <row r="18" spans="1:6" ht="24">
      <c r="A18" s="92" t="s">
        <v>8</v>
      </c>
      <c r="B18" s="125">
        <v>4729</v>
      </c>
      <c r="C18" s="125">
        <v>1608</v>
      </c>
      <c r="D18" s="144">
        <f t="shared" si="0"/>
        <v>34.002960456756185</v>
      </c>
      <c r="E18" s="92">
        <v>1</v>
      </c>
      <c r="F18">
        <v>90</v>
      </c>
    </row>
    <row r="19" spans="1:6" ht="24">
      <c r="A19" s="92" t="s">
        <v>12</v>
      </c>
      <c r="B19" s="125">
        <v>2040</v>
      </c>
      <c r="C19" s="125">
        <v>686</v>
      </c>
      <c r="D19" s="144">
        <f t="shared" si="0"/>
        <v>33.627450980392155</v>
      </c>
      <c r="E19" s="92">
        <v>3</v>
      </c>
      <c r="F19">
        <v>90</v>
      </c>
    </row>
    <row r="20" spans="1:6" ht="24">
      <c r="A20" s="92" t="s">
        <v>20</v>
      </c>
      <c r="B20" s="125">
        <v>1184</v>
      </c>
      <c r="C20" s="125">
        <v>391</v>
      </c>
      <c r="D20" s="144">
        <f t="shared" si="0"/>
        <v>33.023648648648646</v>
      </c>
      <c r="E20" s="92">
        <v>4</v>
      </c>
      <c r="F20">
        <v>90</v>
      </c>
    </row>
    <row r="21" spans="1:6" ht="24">
      <c r="A21" s="92" t="s">
        <v>18</v>
      </c>
      <c r="B21" s="125">
        <v>2764</v>
      </c>
      <c r="C21" s="125">
        <v>671</v>
      </c>
      <c r="D21" s="144">
        <f t="shared" si="0"/>
        <v>24.276410998552823</v>
      </c>
      <c r="E21" s="92">
        <v>3</v>
      </c>
      <c r="F21">
        <v>90</v>
      </c>
    </row>
    <row r="22" spans="1:6" ht="24">
      <c r="A22" s="92" t="s">
        <v>70</v>
      </c>
      <c r="B22" s="125">
        <v>5051</v>
      </c>
      <c r="C22" s="125">
        <v>1088</v>
      </c>
      <c r="D22" s="144">
        <f t="shared" si="0"/>
        <v>21.540289051672936</v>
      </c>
      <c r="E22" s="92">
        <v>13</v>
      </c>
      <c r="F22">
        <v>90</v>
      </c>
    </row>
    <row r="23" spans="1:6" ht="24">
      <c r="A23" s="92" t="s">
        <v>26</v>
      </c>
      <c r="B23" s="125">
        <v>3657</v>
      </c>
      <c r="C23" s="125">
        <v>636</v>
      </c>
      <c r="D23" s="144">
        <f t="shared" si="0"/>
        <v>17.391304347826086</v>
      </c>
      <c r="E23" s="92">
        <v>4</v>
      </c>
      <c r="F23">
        <v>90</v>
      </c>
    </row>
    <row r="24" spans="1:6" ht="24">
      <c r="A24" s="92" t="s">
        <v>25</v>
      </c>
      <c r="B24" s="125">
        <v>2048</v>
      </c>
      <c r="C24" s="125">
        <v>345</v>
      </c>
      <c r="D24" s="144">
        <f t="shared" si="0"/>
        <v>16.845703125</v>
      </c>
      <c r="E24" s="92">
        <v>3</v>
      </c>
      <c r="F24">
        <v>90</v>
      </c>
    </row>
    <row r="25" spans="1:6" ht="24">
      <c r="A25" s="92" t="s">
        <v>9</v>
      </c>
      <c r="B25" s="125">
        <v>3010</v>
      </c>
      <c r="C25" s="125">
        <v>445</v>
      </c>
      <c r="D25" s="144">
        <f t="shared" si="0"/>
        <v>14.784053156146179</v>
      </c>
      <c r="E25" s="92">
        <v>0</v>
      </c>
      <c r="F25">
        <v>90</v>
      </c>
    </row>
    <row r="26" spans="1:6" ht="24">
      <c r="A26" s="92" t="s">
        <v>15</v>
      </c>
      <c r="B26" s="125">
        <v>5566</v>
      </c>
      <c r="C26" s="125">
        <v>783</v>
      </c>
      <c r="D26" s="144">
        <f t="shared" si="0"/>
        <v>14.067553000359325</v>
      </c>
      <c r="E26" s="92">
        <v>0</v>
      </c>
      <c r="F26">
        <v>90</v>
      </c>
    </row>
    <row r="27" spans="1:6" ht="24">
      <c r="A27" s="92" t="s">
        <v>14</v>
      </c>
      <c r="B27" s="125">
        <v>7066</v>
      </c>
      <c r="C27" s="125">
        <v>976</v>
      </c>
      <c r="D27" s="144">
        <f t="shared" si="0"/>
        <v>13.812623832437023</v>
      </c>
      <c r="E27" s="92">
        <v>11</v>
      </c>
      <c r="F27">
        <v>90</v>
      </c>
    </row>
    <row r="28" spans="1:6" ht="24">
      <c r="A28" s="92" t="s">
        <v>6</v>
      </c>
      <c r="B28" s="125">
        <v>1487</v>
      </c>
      <c r="C28" s="125">
        <v>184</v>
      </c>
      <c r="D28" s="144">
        <f t="shared" si="0"/>
        <v>12.373907195696033</v>
      </c>
      <c r="E28" s="92">
        <v>1</v>
      </c>
      <c r="F28">
        <v>90</v>
      </c>
    </row>
    <row r="29" spans="1:6" ht="24">
      <c r="A29" s="92" t="s">
        <v>7</v>
      </c>
      <c r="B29" s="125">
        <v>1152</v>
      </c>
      <c r="C29" s="125">
        <v>19</v>
      </c>
      <c r="D29" s="144">
        <f t="shared" si="0"/>
        <v>1.6493055555555556</v>
      </c>
      <c r="E29" s="92">
        <v>0</v>
      </c>
      <c r="F29">
        <v>90</v>
      </c>
    </row>
    <row r="30" spans="1:6" ht="24">
      <c r="A30" s="78" t="s">
        <v>1623</v>
      </c>
      <c r="B30" s="126">
        <f>SUM(B3:B29)</f>
        <v>86141</v>
      </c>
      <c r="C30" s="126">
        <f>SUM(C3:C29)</f>
        <v>35031</v>
      </c>
      <c r="D30" s="146">
        <f t="shared" ref="D30" si="1">C30*100/B30</f>
        <v>40.667045889878224</v>
      </c>
      <c r="E30" s="126">
        <f>SUM(E3:E29)</f>
        <v>133</v>
      </c>
      <c r="F30">
        <v>90</v>
      </c>
    </row>
  </sheetData>
  <autoFilter ref="A2:E2"/>
  <sortState ref="A3:E29">
    <sortCondition descending="1" ref="D3:D29"/>
  </sortState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J34"/>
  <sheetViews>
    <sheetView topLeftCell="S2" workbookViewId="0">
      <pane ySplit="4" topLeftCell="A21" activePane="bottomLeft" state="frozen"/>
      <selection activeCell="A2" sqref="A2"/>
      <selection pane="bottomLeft" activeCell="AI6" sqref="AI6:AI33"/>
    </sheetView>
  </sheetViews>
  <sheetFormatPr defaultColWidth="9" defaultRowHeight="24"/>
  <cols>
    <col min="1" max="1" width="10.75" style="121" bestFit="1" customWidth="1"/>
    <col min="2" max="2" width="5.75" style="121" bestFit="1" customWidth="1"/>
    <col min="3" max="3" width="7.5" style="121" bestFit="1" customWidth="1"/>
    <col min="4" max="4" width="6.5" style="121" bestFit="1" customWidth="1"/>
    <col min="5" max="5" width="4.5" style="121" bestFit="1" customWidth="1"/>
    <col min="6" max="6" width="5.75" style="121" bestFit="1" customWidth="1"/>
    <col min="7" max="7" width="7.5" style="121" bestFit="1" customWidth="1"/>
    <col min="8" max="9" width="4.5" style="121" bestFit="1" customWidth="1"/>
    <col min="10" max="10" width="6.5" style="121" bestFit="1" customWidth="1"/>
    <col min="11" max="11" width="7.5" style="121" bestFit="1" customWidth="1"/>
    <col min="12" max="12" width="5.25" style="121" bestFit="1" customWidth="1"/>
    <col min="13" max="13" width="4.5" style="121" bestFit="1" customWidth="1"/>
    <col min="14" max="14" width="5.75" style="121" bestFit="1" customWidth="1"/>
    <col min="15" max="15" width="7.5" style="121" bestFit="1" customWidth="1"/>
    <col min="16" max="16" width="5.25" style="121" bestFit="1" customWidth="1"/>
    <col min="17" max="17" width="4.5" style="121" bestFit="1" customWidth="1"/>
    <col min="18" max="18" width="5.75" style="121" bestFit="1" customWidth="1"/>
    <col min="19" max="19" width="7.5" style="121" bestFit="1" customWidth="1"/>
    <col min="20" max="20" width="5.25" style="121" bestFit="1" customWidth="1"/>
    <col min="21" max="21" width="4.5" style="121" bestFit="1" customWidth="1"/>
    <col min="22" max="22" width="5.75" style="121" bestFit="1" customWidth="1"/>
    <col min="23" max="23" width="7.5" style="121" bestFit="1" customWidth="1"/>
    <col min="24" max="25" width="4.5" style="121" bestFit="1" customWidth="1"/>
    <col min="26" max="26" width="5.75" style="121" bestFit="1" customWidth="1"/>
    <col min="27" max="27" width="6.875" style="121" customWidth="1"/>
    <col min="28" max="28" width="5.25" style="121" bestFit="1" customWidth="1"/>
    <col min="29" max="29" width="4.5" style="121" bestFit="1" customWidth="1"/>
    <col min="30" max="30" width="5.75" style="121" bestFit="1" customWidth="1"/>
    <col min="31" max="31" width="5.875" style="121" customWidth="1"/>
    <col min="32" max="33" width="4.5" style="121" bestFit="1" customWidth="1"/>
    <col min="34" max="16384" width="9" style="121"/>
  </cols>
  <sheetData>
    <row r="1" spans="1:36" s="119" customFormat="1" ht="27.75" hidden="1"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</row>
    <row r="2" spans="1:36" s="119" customFormat="1">
      <c r="A2" s="215" t="s">
        <v>1</v>
      </c>
      <c r="B2" s="213" t="s">
        <v>76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</row>
    <row r="3" spans="1:36" s="119" customFormat="1" ht="18.75" customHeight="1">
      <c r="A3" s="215"/>
      <c r="B3" s="214" t="s">
        <v>89</v>
      </c>
      <c r="C3" s="214"/>
      <c r="D3" s="214"/>
      <c r="E3" s="214"/>
      <c r="F3" s="214" t="s">
        <v>1620</v>
      </c>
      <c r="G3" s="214"/>
      <c r="H3" s="214"/>
      <c r="I3" s="214"/>
      <c r="J3" s="214" t="s">
        <v>77</v>
      </c>
      <c r="K3" s="214"/>
      <c r="L3" s="214"/>
      <c r="M3" s="214"/>
      <c r="N3" s="214" t="s">
        <v>78</v>
      </c>
      <c r="O3" s="214"/>
      <c r="P3" s="214"/>
      <c r="Q3" s="214"/>
      <c r="R3" s="214" t="s">
        <v>79</v>
      </c>
      <c r="S3" s="214"/>
      <c r="T3" s="214"/>
      <c r="U3" s="214"/>
      <c r="V3" s="216" t="s">
        <v>80</v>
      </c>
      <c r="W3" s="216"/>
      <c r="X3" s="216"/>
      <c r="Y3" s="216"/>
      <c r="Z3" s="211" t="s">
        <v>88</v>
      </c>
      <c r="AA3" s="211"/>
      <c r="AB3" s="211"/>
      <c r="AC3" s="211"/>
      <c r="AD3" s="214" t="s">
        <v>81</v>
      </c>
      <c r="AE3" s="214"/>
      <c r="AF3" s="214"/>
      <c r="AG3" s="214"/>
    </row>
    <row r="4" spans="1:36" s="119" customFormat="1" ht="18.75" customHeight="1">
      <c r="A4" s="215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6"/>
      <c r="W4" s="216"/>
      <c r="X4" s="216"/>
      <c r="Y4" s="216"/>
      <c r="Z4" s="211"/>
      <c r="AA4" s="211"/>
      <c r="AB4" s="211"/>
      <c r="AC4" s="211"/>
      <c r="AD4" s="214"/>
      <c r="AE4" s="214"/>
      <c r="AF4" s="214"/>
      <c r="AG4" s="214"/>
    </row>
    <row r="5" spans="1:36" s="119" customFormat="1" ht="37.5">
      <c r="A5" s="264"/>
      <c r="B5" s="120" t="s">
        <v>82</v>
      </c>
      <c r="C5" s="186" t="s">
        <v>83</v>
      </c>
      <c r="D5" s="186" t="s">
        <v>2</v>
      </c>
      <c r="E5" s="186" t="s">
        <v>87</v>
      </c>
      <c r="F5" s="120" t="s">
        <v>82</v>
      </c>
      <c r="G5" s="186" t="s">
        <v>83</v>
      </c>
      <c r="H5" s="186" t="s">
        <v>2</v>
      </c>
      <c r="I5" s="186" t="s">
        <v>87</v>
      </c>
      <c r="J5" s="120" t="s">
        <v>82</v>
      </c>
      <c r="K5" s="186" t="s">
        <v>83</v>
      </c>
      <c r="L5" s="186" t="s">
        <v>2</v>
      </c>
      <c r="M5" s="186" t="s">
        <v>87</v>
      </c>
      <c r="N5" s="120" t="s">
        <v>82</v>
      </c>
      <c r="O5" s="186" t="s">
        <v>83</v>
      </c>
      <c r="P5" s="186" t="s">
        <v>2</v>
      </c>
      <c r="Q5" s="186" t="s">
        <v>87</v>
      </c>
      <c r="R5" s="120" t="s">
        <v>82</v>
      </c>
      <c r="S5" s="186" t="s">
        <v>83</v>
      </c>
      <c r="T5" s="186" t="s">
        <v>2</v>
      </c>
      <c r="U5" s="186" t="s">
        <v>87</v>
      </c>
      <c r="V5" s="120" t="s">
        <v>82</v>
      </c>
      <c r="W5" s="186" t="s">
        <v>83</v>
      </c>
      <c r="X5" s="186" t="s">
        <v>2</v>
      </c>
      <c r="Y5" s="186" t="s">
        <v>87</v>
      </c>
      <c r="Z5" s="120" t="s">
        <v>82</v>
      </c>
      <c r="AA5" s="186" t="s">
        <v>83</v>
      </c>
      <c r="AB5" s="186" t="s">
        <v>2</v>
      </c>
      <c r="AC5" s="186" t="s">
        <v>87</v>
      </c>
      <c r="AD5" s="120" t="s">
        <v>82</v>
      </c>
      <c r="AE5" s="186" t="s">
        <v>83</v>
      </c>
      <c r="AF5" s="186" t="s">
        <v>2</v>
      </c>
      <c r="AG5" s="186" t="s">
        <v>87</v>
      </c>
    </row>
    <row r="6" spans="1:36">
      <c r="A6" s="265" t="s">
        <v>69</v>
      </c>
      <c r="B6" s="136">
        <v>27</v>
      </c>
      <c r="C6" s="266">
        <v>13</v>
      </c>
      <c r="D6" s="137">
        <f>C6*100/B6</f>
        <v>48.148148148148145</v>
      </c>
      <c r="E6" s="138">
        <v>2</v>
      </c>
      <c r="F6" s="138">
        <v>5000</v>
      </c>
      <c r="G6" s="138">
        <v>5804</v>
      </c>
      <c r="H6" s="138">
        <f>+G6/F6*100</f>
        <v>116.08000000000001</v>
      </c>
      <c r="I6" s="138">
        <v>3</v>
      </c>
      <c r="J6" s="135">
        <v>1000</v>
      </c>
      <c r="K6" s="136">
        <v>835</v>
      </c>
      <c r="L6" s="137">
        <f>K6*100/J6</f>
        <v>83.5</v>
      </c>
      <c r="M6" s="138">
        <v>5</v>
      </c>
      <c r="N6" s="135">
        <v>3000</v>
      </c>
      <c r="O6" s="136">
        <v>1846</v>
      </c>
      <c r="P6" s="137">
        <f>O6*100/N6</f>
        <v>61.533333333333331</v>
      </c>
      <c r="Q6" s="138">
        <v>9</v>
      </c>
      <c r="R6" s="135">
        <f>994+87</f>
        <v>1081</v>
      </c>
      <c r="S6" s="136">
        <v>767</v>
      </c>
      <c r="T6" s="137">
        <f>S6*100/R6</f>
        <v>70.952821461609616</v>
      </c>
      <c r="U6" s="138">
        <v>3</v>
      </c>
      <c r="V6" s="135">
        <f>214+56</f>
        <v>270</v>
      </c>
      <c r="W6" s="136">
        <v>109</v>
      </c>
      <c r="X6" s="137">
        <f>W6*100/V6</f>
        <v>40.370370370370374</v>
      </c>
      <c r="Y6" s="138">
        <v>0</v>
      </c>
      <c r="Z6" s="135">
        <v>1429</v>
      </c>
      <c r="AA6" s="136">
        <v>71</v>
      </c>
      <c r="AB6" s="137">
        <f>AA6*100/Z6</f>
        <v>4.9685094471658502</v>
      </c>
      <c r="AC6" s="138">
        <v>6</v>
      </c>
      <c r="AD6" s="135">
        <v>107</v>
      </c>
      <c r="AE6" s="136">
        <v>21</v>
      </c>
      <c r="AF6" s="137">
        <f>AE6*100/AD6</f>
        <v>19.626168224299064</v>
      </c>
      <c r="AG6" s="138">
        <v>0</v>
      </c>
      <c r="AH6" s="147">
        <f>C6+G6+K6+O6+S6+W6+AA6+AE6</f>
        <v>9466</v>
      </c>
      <c r="AI6" s="147">
        <f>E6+I6+M6+Q6+U6+Y6+AC6+AG6</f>
        <v>28</v>
      </c>
      <c r="AJ6" s="121">
        <v>90</v>
      </c>
    </row>
    <row r="7" spans="1:36">
      <c r="A7" s="265" t="s">
        <v>70</v>
      </c>
      <c r="B7" s="136">
        <v>41</v>
      </c>
      <c r="C7" s="266">
        <v>41</v>
      </c>
      <c r="D7" s="137">
        <f t="shared" ref="D7:D33" si="0">C7*100/B7</f>
        <v>100</v>
      </c>
      <c r="E7" s="138">
        <v>0</v>
      </c>
      <c r="F7" s="138"/>
      <c r="G7" s="138"/>
      <c r="H7" s="138"/>
      <c r="I7" s="138"/>
      <c r="J7" s="139">
        <v>250</v>
      </c>
      <c r="K7" s="136">
        <v>195</v>
      </c>
      <c r="L7" s="137">
        <f t="shared" ref="L7:L33" si="1">K7*100/J7</f>
        <v>78</v>
      </c>
      <c r="M7" s="138">
        <v>3</v>
      </c>
      <c r="N7" s="139">
        <v>755</v>
      </c>
      <c r="O7" s="136">
        <v>761</v>
      </c>
      <c r="P7" s="137">
        <f t="shared" ref="P7:P33" si="2">O7*100/N7</f>
        <v>100.79470198675497</v>
      </c>
      <c r="Q7" s="138">
        <v>0</v>
      </c>
      <c r="R7" s="139">
        <f>2061+117</f>
        <v>2178</v>
      </c>
      <c r="S7" s="136">
        <v>1649</v>
      </c>
      <c r="T7" s="137">
        <f t="shared" ref="T7:T33" si="3">S7*100/R7</f>
        <v>75.711662075298435</v>
      </c>
      <c r="U7" s="138">
        <v>1</v>
      </c>
      <c r="V7" s="139">
        <f>546+286</f>
        <v>832</v>
      </c>
      <c r="W7" s="136">
        <v>122</v>
      </c>
      <c r="X7" s="137">
        <f t="shared" ref="X7:X33" si="4">W7*100/V7</f>
        <v>14.663461538461538</v>
      </c>
      <c r="Y7" s="138">
        <v>0</v>
      </c>
      <c r="Z7" s="139">
        <v>407</v>
      </c>
      <c r="AA7" s="136">
        <v>1777</v>
      </c>
      <c r="AB7" s="137">
        <f t="shared" ref="AB7:AB33" si="5">AA7*100/Z7</f>
        <v>436.60933660933659</v>
      </c>
      <c r="AC7" s="138">
        <v>8</v>
      </c>
      <c r="AD7" s="139">
        <v>86</v>
      </c>
      <c r="AE7" s="136">
        <v>110</v>
      </c>
      <c r="AF7" s="137">
        <f t="shared" ref="AF7:AF33" si="6">AE7*100/AD7</f>
        <v>127.90697674418605</v>
      </c>
      <c r="AG7" s="138">
        <v>1</v>
      </c>
      <c r="AH7" s="147">
        <f t="shared" ref="AH7:AH33" si="7">C7+G7+K7+O7+S7+W7+AA7+AE7</f>
        <v>4655</v>
      </c>
      <c r="AI7" s="147">
        <f t="shared" ref="AI7:AI33" si="8">E7+I7+M7+Q7+U7+Y7+AC7+AG7</f>
        <v>13</v>
      </c>
      <c r="AJ7" s="121">
        <v>90</v>
      </c>
    </row>
    <row r="8" spans="1:36">
      <c r="A8" s="265" t="s">
        <v>30</v>
      </c>
      <c r="B8" s="136">
        <v>0</v>
      </c>
      <c r="C8" s="266">
        <v>0</v>
      </c>
      <c r="D8" s="137">
        <v>0</v>
      </c>
      <c r="E8" s="138">
        <v>0</v>
      </c>
      <c r="F8" s="138"/>
      <c r="G8" s="138"/>
      <c r="H8" s="138"/>
      <c r="I8" s="138"/>
      <c r="J8" s="135">
        <v>22</v>
      </c>
      <c r="K8" s="136">
        <v>22</v>
      </c>
      <c r="L8" s="137">
        <f t="shared" si="1"/>
        <v>100</v>
      </c>
      <c r="M8" s="138">
        <v>0</v>
      </c>
      <c r="N8" s="135">
        <v>80</v>
      </c>
      <c r="O8" s="136">
        <v>64</v>
      </c>
      <c r="P8" s="137">
        <f t="shared" si="2"/>
        <v>80</v>
      </c>
      <c r="Q8" s="138">
        <v>0</v>
      </c>
      <c r="R8" s="135">
        <f>185+12</f>
        <v>197</v>
      </c>
      <c r="S8" s="136">
        <v>183</v>
      </c>
      <c r="T8" s="137">
        <f t="shared" si="3"/>
        <v>92.89340101522842</v>
      </c>
      <c r="U8" s="138">
        <v>0</v>
      </c>
      <c r="V8" s="135">
        <f>21+11</f>
        <v>32</v>
      </c>
      <c r="W8" s="136">
        <v>15</v>
      </c>
      <c r="X8" s="137">
        <f t="shared" si="4"/>
        <v>46.875</v>
      </c>
      <c r="Y8" s="138">
        <v>0</v>
      </c>
      <c r="Z8" s="135">
        <v>51</v>
      </c>
      <c r="AA8" s="136">
        <v>103</v>
      </c>
      <c r="AB8" s="137">
        <f t="shared" si="5"/>
        <v>201.9607843137255</v>
      </c>
      <c r="AC8" s="138">
        <v>0</v>
      </c>
      <c r="AD8" s="135">
        <v>0</v>
      </c>
      <c r="AE8" s="136">
        <v>0</v>
      </c>
      <c r="AF8" s="137" t="e">
        <f t="shared" si="6"/>
        <v>#DIV/0!</v>
      </c>
      <c r="AG8" s="138">
        <v>0</v>
      </c>
      <c r="AH8" s="147">
        <f t="shared" si="7"/>
        <v>387</v>
      </c>
      <c r="AI8" s="147">
        <f t="shared" si="8"/>
        <v>0</v>
      </c>
      <c r="AJ8" s="121">
        <v>90</v>
      </c>
    </row>
    <row r="9" spans="1:36">
      <c r="A9" s="265" t="s">
        <v>7</v>
      </c>
      <c r="B9" s="136">
        <v>16</v>
      </c>
      <c r="C9" s="266">
        <v>11</v>
      </c>
      <c r="D9" s="137">
        <f t="shared" si="0"/>
        <v>68.75</v>
      </c>
      <c r="E9" s="138">
        <v>0</v>
      </c>
      <c r="F9" s="138"/>
      <c r="G9" s="138"/>
      <c r="H9" s="138"/>
      <c r="I9" s="138"/>
      <c r="J9" s="135">
        <v>17</v>
      </c>
      <c r="K9" s="136">
        <v>1</v>
      </c>
      <c r="L9" s="137">
        <f t="shared" si="1"/>
        <v>5.882352941176471</v>
      </c>
      <c r="M9" s="138">
        <v>0</v>
      </c>
      <c r="N9" s="135">
        <v>135</v>
      </c>
      <c r="O9" s="136">
        <v>127</v>
      </c>
      <c r="P9" s="137">
        <f t="shared" si="2"/>
        <v>94.074074074074076</v>
      </c>
      <c r="Q9" s="138">
        <v>0</v>
      </c>
      <c r="R9" s="135">
        <f>487+34</f>
        <v>521</v>
      </c>
      <c r="S9" s="136">
        <v>515</v>
      </c>
      <c r="T9" s="137">
        <f t="shared" si="3"/>
        <v>98.848368522072931</v>
      </c>
      <c r="U9" s="138">
        <v>0</v>
      </c>
      <c r="V9" s="135">
        <f>236+119</f>
        <v>355</v>
      </c>
      <c r="W9" s="136">
        <v>338</v>
      </c>
      <c r="X9" s="137">
        <f t="shared" si="4"/>
        <v>95.211267605633807</v>
      </c>
      <c r="Y9" s="138">
        <v>0</v>
      </c>
      <c r="Z9" s="135">
        <v>72</v>
      </c>
      <c r="AA9" s="136">
        <v>76</v>
      </c>
      <c r="AB9" s="137">
        <f t="shared" si="5"/>
        <v>105.55555555555556</v>
      </c>
      <c r="AC9" s="138">
        <v>0</v>
      </c>
      <c r="AD9" s="135">
        <v>4</v>
      </c>
      <c r="AE9" s="136">
        <v>2</v>
      </c>
      <c r="AF9" s="137">
        <f t="shared" si="6"/>
        <v>50</v>
      </c>
      <c r="AG9" s="138">
        <v>0</v>
      </c>
      <c r="AH9" s="147">
        <f t="shared" si="7"/>
        <v>1070</v>
      </c>
      <c r="AI9" s="147">
        <f t="shared" si="8"/>
        <v>0</v>
      </c>
      <c r="AJ9" s="121">
        <v>90</v>
      </c>
    </row>
    <row r="10" spans="1:36">
      <c r="A10" s="265" t="s">
        <v>5</v>
      </c>
      <c r="B10" s="136">
        <v>16</v>
      </c>
      <c r="C10" s="266">
        <v>16</v>
      </c>
      <c r="D10" s="137">
        <f t="shared" si="0"/>
        <v>100</v>
      </c>
      <c r="E10" s="138">
        <v>0</v>
      </c>
      <c r="F10" s="138"/>
      <c r="G10" s="138"/>
      <c r="H10" s="138"/>
      <c r="I10" s="138"/>
      <c r="J10" s="135">
        <v>52</v>
      </c>
      <c r="K10" s="136">
        <v>52</v>
      </c>
      <c r="L10" s="137">
        <f t="shared" si="1"/>
        <v>100</v>
      </c>
      <c r="M10" s="138">
        <v>0</v>
      </c>
      <c r="N10" s="135">
        <v>160</v>
      </c>
      <c r="O10" s="136">
        <v>153</v>
      </c>
      <c r="P10" s="137">
        <f t="shared" si="2"/>
        <v>95.625</v>
      </c>
      <c r="Q10" s="138">
        <v>0</v>
      </c>
      <c r="R10" s="135">
        <f>501+17</f>
        <v>518</v>
      </c>
      <c r="S10" s="136">
        <v>600</v>
      </c>
      <c r="T10" s="137">
        <f t="shared" si="3"/>
        <v>115.83011583011583</v>
      </c>
      <c r="U10" s="138">
        <v>2</v>
      </c>
      <c r="V10" s="135">
        <f>146+171+52</f>
        <v>369</v>
      </c>
      <c r="W10" s="136">
        <v>128</v>
      </c>
      <c r="X10" s="137">
        <f t="shared" si="4"/>
        <v>34.688346883468832</v>
      </c>
      <c r="Y10" s="138">
        <v>0</v>
      </c>
      <c r="Z10" s="135">
        <v>147</v>
      </c>
      <c r="AA10" s="136">
        <v>275</v>
      </c>
      <c r="AB10" s="137">
        <f t="shared" si="5"/>
        <v>187.0748299319728</v>
      </c>
      <c r="AC10" s="138">
        <v>2</v>
      </c>
      <c r="AD10" s="135">
        <v>11</v>
      </c>
      <c r="AE10" s="136">
        <v>0</v>
      </c>
      <c r="AF10" s="137">
        <f t="shared" si="6"/>
        <v>0</v>
      </c>
      <c r="AG10" s="138">
        <v>0</v>
      </c>
      <c r="AH10" s="147">
        <f t="shared" si="7"/>
        <v>1224</v>
      </c>
      <c r="AI10" s="147">
        <f t="shared" si="8"/>
        <v>4</v>
      </c>
      <c r="AJ10" s="121">
        <v>90</v>
      </c>
    </row>
    <row r="11" spans="1:36">
      <c r="A11" s="265" t="s">
        <v>3</v>
      </c>
      <c r="B11" s="136">
        <v>41</v>
      </c>
      <c r="C11" s="266">
        <v>41</v>
      </c>
      <c r="D11" s="137">
        <f t="shared" si="0"/>
        <v>100</v>
      </c>
      <c r="E11" s="138">
        <v>0</v>
      </c>
      <c r="F11" s="138"/>
      <c r="G11" s="138"/>
      <c r="H11" s="138"/>
      <c r="I11" s="138"/>
      <c r="J11" s="135">
        <v>197</v>
      </c>
      <c r="K11" s="136">
        <v>180</v>
      </c>
      <c r="L11" s="137">
        <f t="shared" si="1"/>
        <v>91.370558375634516</v>
      </c>
      <c r="M11" s="138">
        <v>0</v>
      </c>
      <c r="N11" s="135">
        <v>393</v>
      </c>
      <c r="O11" s="136">
        <v>316</v>
      </c>
      <c r="P11" s="137">
        <f t="shared" si="2"/>
        <v>80.407124681933837</v>
      </c>
      <c r="Q11" s="138">
        <v>0</v>
      </c>
      <c r="R11" s="135">
        <f>1728+49</f>
        <v>1777</v>
      </c>
      <c r="S11" s="136">
        <v>2022</v>
      </c>
      <c r="T11" s="137">
        <f t="shared" si="3"/>
        <v>113.78728193584693</v>
      </c>
      <c r="U11" s="138">
        <v>0</v>
      </c>
      <c r="V11" s="135">
        <f>518+65+20</f>
        <v>603</v>
      </c>
      <c r="W11" s="140">
        <v>530</v>
      </c>
      <c r="X11" s="137">
        <f t="shared" si="4"/>
        <v>87.893864013266992</v>
      </c>
      <c r="Y11" s="138">
        <v>0</v>
      </c>
      <c r="Z11" s="135">
        <v>476</v>
      </c>
      <c r="AA11" s="136">
        <v>502</v>
      </c>
      <c r="AB11" s="137">
        <f t="shared" si="5"/>
        <v>105.46218487394958</v>
      </c>
      <c r="AC11" s="138">
        <v>0</v>
      </c>
      <c r="AD11" s="135">
        <v>41</v>
      </c>
      <c r="AE11" s="136">
        <v>33</v>
      </c>
      <c r="AF11" s="137">
        <f t="shared" si="6"/>
        <v>80.487804878048777</v>
      </c>
      <c r="AG11" s="138">
        <v>0</v>
      </c>
      <c r="AH11" s="147">
        <f t="shared" si="7"/>
        <v>3624</v>
      </c>
      <c r="AI11" s="147">
        <f t="shared" si="8"/>
        <v>0</v>
      </c>
      <c r="AJ11" s="121">
        <v>90</v>
      </c>
    </row>
    <row r="12" spans="1:36">
      <c r="A12" s="265" t="s">
        <v>4</v>
      </c>
      <c r="B12" s="136">
        <v>55</v>
      </c>
      <c r="C12" s="266">
        <v>163</v>
      </c>
      <c r="D12" s="137">
        <f t="shared" si="0"/>
        <v>296.36363636363637</v>
      </c>
      <c r="E12" s="138">
        <v>2</v>
      </c>
      <c r="F12" s="138"/>
      <c r="G12" s="138"/>
      <c r="H12" s="138"/>
      <c r="I12" s="138"/>
      <c r="J12" s="135">
        <v>196</v>
      </c>
      <c r="K12" s="136">
        <v>197</v>
      </c>
      <c r="L12" s="137">
        <f t="shared" si="1"/>
        <v>100.51020408163265</v>
      </c>
      <c r="M12" s="138">
        <v>0</v>
      </c>
      <c r="N12" s="135">
        <v>384</v>
      </c>
      <c r="O12" s="136">
        <v>390</v>
      </c>
      <c r="P12" s="137">
        <f t="shared" si="2"/>
        <v>101.5625</v>
      </c>
      <c r="Q12" s="138">
        <v>1</v>
      </c>
      <c r="R12" s="135">
        <f>1237+54</f>
        <v>1291</v>
      </c>
      <c r="S12" s="136">
        <v>1512</v>
      </c>
      <c r="T12" s="137">
        <f t="shared" si="3"/>
        <v>117.11851278079008</v>
      </c>
      <c r="U12" s="138">
        <v>5</v>
      </c>
      <c r="V12" s="135">
        <f>625+397+50</f>
        <v>1072</v>
      </c>
      <c r="W12" s="136">
        <v>986</v>
      </c>
      <c r="X12" s="137">
        <f t="shared" si="4"/>
        <v>91.977611940298502</v>
      </c>
      <c r="Y12" s="138">
        <v>5</v>
      </c>
      <c r="Z12" s="135">
        <v>1792</v>
      </c>
      <c r="AA12" s="136">
        <v>1810</v>
      </c>
      <c r="AB12" s="137">
        <f t="shared" si="5"/>
        <v>101.00446428571429</v>
      </c>
      <c r="AC12" s="138">
        <v>6</v>
      </c>
      <c r="AD12" s="135">
        <v>21</v>
      </c>
      <c r="AE12" s="136">
        <v>34</v>
      </c>
      <c r="AF12" s="137">
        <f t="shared" si="6"/>
        <v>161.9047619047619</v>
      </c>
      <c r="AG12" s="138">
        <v>0</v>
      </c>
      <c r="AH12" s="147">
        <f t="shared" si="7"/>
        <v>5092</v>
      </c>
      <c r="AI12" s="147">
        <f t="shared" si="8"/>
        <v>19</v>
      </c>
      <c r="AJ12" s="121">
        <v>90</v>
      </c>
    </row>
    <row r="13" spans="1:36">
      <c r="A13" s="265" t="s">
        <v>6</v>
      </c>
      <c r="B13" s="136">
        <v>17</v>
      </c>
      <c r="C13" s="266">
        <v>17</v>
      </c>
      <c r="D13" s="137">
        <f t="shared" si="0"/>
        <v>100</v>
      </c>
      <c r="E13" s="138">
        <v>0</v>
      </c>
      <c r="F13" s="138"/>
      <c r="G13" s="138"/>
      <c r="H13" s="138"/>
      <c r="I13" s="138"/>
      <c r="J13" s="135">
        <v>49</v>
      </c>
      <c r="K13" s="136">
        <v>55</v>
      </c>
      <c r="L13" s="137">
        <f t="shared" si="1"/>
        <v>112.24489795918367</v>
      </c>
      <c r="M13" s="138">
        <v>0</v>
      </c>
      <c r="N13" s="135">
        <v>180</v>
      </c>
      <c r="O13" s="136">
        <v>172</v>
      </c>
      <c r="P13" s="137">
        <f t="shared" si="2"/>
        <v>95.555555555555557</v>
      </c>
      <c r="Q13" s="138">
        <v>0</v>
      </c>
      <c r="R13" s="135">
        <f>617+106</f>
        <v>723</v>
      </c>
      <c r="S13" s="136">
        <v>764</v>
      </c>
      <c r="T13" s="137">
        <f t="shared" si="3"/>
        <v>105.67081604426002</v>
      </c>
      <c r="U13" s="138">
        <v>0</v>
      </c>
      <c r="V13" s="135">
        <f>117+154+10</f>
        <v>281</v>
      </c>
      <c r="W13" s="136">
        <v>63</v>
      </c>
      <c r="X13" s="137">
        <f t="shared" si="4"/>
        <v>22.419928825622776</v>
      </c>
      <c r="Y13" s="138">
        <v>0</v>
      </c>
      <c r="Z13" s="135">
        <v>199</v>
      </c>
      <c r="AA13" s="136">
        <v>328</v>
      </c>
      <c r="AB13" s="137">
        <f t="shared" si="5"/>
        <v>164.82412060301507</v>
      </c>
      <c r="AC13" s="138">
        <v>1</v>
      </c>
      <c r="AD13" s="135">
        <v>4</v>
      </c>
      <c r="AE13" s="136">
        <v>0</v>
      </c>
      <c r="AF13" s="137">
        <f t="shared" si="6"/>
        <v>0</v>
      </c>
      <c r="AG13" s="138">
        <v>0</v>
      </c>
      <c r="AH13" s="147">
        <f t="shared" si="7"/>
        <v>1399</v>
      </c>
      <c r="AI13" s="147">
        <f t="shared" si="8"/>
        <v>1</v>
      </c>
      <c r="AJ13" s="121">
        <v>90</v>
      </c>
    </row>
    <row r="14" spans="1:36">
      <c r="A14" s="265" t="s">
        <v>8</v>
      </c>
      <c r="B14" s="136">
        <v>86</v>
      </c>
      <c r="C14" s="266">
        <v>86</v>
      </c>
      <c r="D14" s="137">
        <f t="shared" si="0"/>
        <v>100</v>
      </c>
      <c r="E14" s="138">
        <v>0</v>
      </c>
      <c r="F14" s="138"/>
      <c r="G14" s="138"/>
      <c r="H14" s="138"/>
      <c r="I14" s="138"/>
      <c r="J14" s="135">
        <v>252</v>
      </c>
      <c r="K14" s="136">
        <v>233</v>
      </c>
      <c r="L14" s="137">
        <f t="shared" si="1"/>
        <v>92.460317460317455</v>
      </c>
      <c r="M14" s="138">
        <v>0</v>
      </c>
      <c r="N14" s="135">
        <v>587</v>
      </c>
      <c r="O14" s="136">
        <v>587</v>
      </c>
      <c r="P14" s="137">
        <f t="shared" si="2"/>
        <v>100</v>
      </c>
      <c r="Q14" s="138">
        <v>0</v>
      </c>
      <c r="R14" s="135">
        <f>1754+98</f>
        <v>1852</v>
      </c>
      <c r="S14" s="136">
        <v>2065</v>
      </c>
      <c r="T14" s="137">
        <f t="shared" si="3"/>
        <v>111.50107991360692</v>
      </c>
      <c r="U14" s="138">
        <v>3</v>
      </c>
      <c r="V14" s="135">
        <f>586+585</f>
        <v>1171</v>
      </c>
      <c r="W14" s="136">
        <v>1065</v>
      </c>
      <c r="X14" s="137">
        <f t="shared" si="4"/>
        <v>90.947907771135775</v>
      </c>
      <c r="Y14" s="138">
        <v>0</v>
      </c>
      <c r="Z14" s="135">
        <v>473</v>
      </c>
      <c r="AA14" s="136">
        <v>561</v>
      </c>
      <c r="AB14" s="137">
        <f t="shared" si="5"/>
        <v>118.6046511627907</v>
      </c>
      <c r="AC14" s="138">
        <v>0</v>
      </c>
      <c r="AD14" s="135">
        <v>43</v>
      </c>
      <c r="AE14" s="136">
        <v>1</v>
      </c>
      <c r="AF14" s="137">
        <f>AE14*100/AD14</f>
        <v>2.3255813953488373</v>
      </c>
      <c r="AG14" s="138">
        <v>0</v>
      </c>
      <c r="AH14" s="147">
        <f t="shared" si="7"/>
        <v>4598</v>
      </c>
      <c r="AI14" s="147">
        <f t="shared" si="8"/>
        <v>3</v>
      </c>
      <c r="AJ14" s="121">
        <v>90</v>
      </c>
    </row>
    <row r="15" spans="1:36">
      <c r="A15" s="265" t="s">
        <v>12</v>
      </c>
      <c r="B15" s="136">
        <v>23</v>
      </c>
      <c r="C15" s="266">
        <v>21</v>
      </c>
      <c r="D15" s="137">
        <f t="shared" si="0"/>
        <v>91.304347826086953</v>
      </c>
      <c r="E15" s="138">
        <v>0</v>
      </c>
      <c r="F15" s="138"/>
      <c r="G15" s="138"/>
      <c r="H15" s="138"/>
      <c r="I15" s="138"/>
      <c r="J15" s="135">
        <f>6+75</f>
        <v>81</v>
      </c>
      <c r="K15" s="136">
        <v>71</v>
      </c>
      <c r="L15" s="137">
        <f t="shared" si="1"/>
        <v>87.654320987654316</v>
      </c>
      <c r="M15" s="138">
        <v>0</v>
      </c>
      <c r="N15" s="135">
        <v>211</v>
      </c>
      <c r="O15" s="136">
        <v>192</v>
      </c>
      <c r="P15" s="137">
        <f t="shared" si="2"/>
        <v>90.995260663507111</v>
      </c>
      <c r="Q15" s="138">
        <v>0</v>
      </c>
      <c r="R15" s="135">
        <f>1043+42</f>
        <v>1085</v>
      </c>
      <c r="S15" s="136">
        <v>858</v>
      </c>
      <c r="T15" s="137">
        <f t="shared" si="3"/>
        <v>79.078341013824883</v>
      </c>
      <c r="U15" s="138">
        <v>3</v>
      </c>
      <c r="V15" s="135">
        <f>193+219</f>
        <v>412</v>
      </c>
      <c r="W15" s="136">
        <v>135</v>
      </c>
      <c r="X15" s="137">
        <f t="shared" si="4"/>
        <v>32.766990291262132</v>
      </c>
      <c r="Y15" s="138">
        <v>1</v>
      </c>
      <c r="Z15" s="135">
        <v>146</v>
      </c>
      <c r="AA15" s="136">
        <v>221</v>
      </c>
      <c r="AB15" s="137">
        <f t="shared" si="5"/>
        <v>151.36986301369862</v>
      </c>
      <c r="AC15" s="138">
        <v>1</v>
      </c>
      <c r="AD15" s="135">
        <v>15</v>
      </c>
      <c r="AE15" s="136">
        <v>5</v>
      </c>
      <c r="AF15" s="137">
        <f t="shared" si="6"/>
        <v>33.333333333333336</v>
      </c>
      <c r="AG15" s="138">
        <v>0</v>
      </c>
      <c r="AH15" s="147">
        <f t="shared" si="7"/>
        <v>1503</v>
      </c>
      <c r="AI15" s="147">
        <f t="shared" si="8"/>
        <v>5</v>
      </c>
      <c r="AJ15" s="121">
        <v>90</v>
      </c>
    </row>
    <row r="16" spans="1:36">
      <c r="A16" s="265" t="s">
        <v>9</v>
      </c>
      <c r="B16" s="136">
        <v>27</v>
      </c>
      <c r="C16" s="266">
        <v>243</v>
      </c>
      <c r="D16" s="137">
        <f t="shared" si="0"/>
        <v>900</v>
      </c>
      <c r="E16" s="138">
        <v>5</v>
      </c>
      <c r="F16" s="138"/>
      <c r="G16" s="138"/>
      <c r="H16" s="138"/>
      <c r="I16" s="138"/>
      <c r="J16" s="135">
        <v>174</v>
      </c>
      <c r="K16" s="136">
        <v>82</v>
      </c>
      <c r="L16" s="137">
        <f t="shared" si="1"/>
        <v>47.126436781609193</v>
      </c>
      <c r="M16" s="138">
        <v>0</v>
      </c>
      <c r="N16" s="135">
        <v>330</v>
      </c>
      <c r="O16" s="136">
        <v>362</v>
      </c>
      <c r="P16" s="137">
        <f t="shared" si="2"/>
        <v>109.6969696969697</v>
      </c>
      <c r="Q16" s="138">
        <v>0</v>
      </c>
      <c r="R16" s="135">
        <f>1227+177</f>
        <v>1404</v>
      </c>
      <c r="S16" s="136">
        <v>1844</v>
      </c>
      <c r="T16" s="137">
        <f t="shared" si="3"/>
        <v>131.33903133903135</v>
      </c>
      <c r="U16" s="138">
        <v>1</v>
      </c>
      <c r="V16" s="135">
        <f>417+326+80</f>
        <v>823</v>
      </c>
      <c r="W16" s="136">
        <v>105</v>
      </c>
      <c r="X16" s="137">
        <f t="shared" si="4"/>
        <v>12.75820170109356</v>
      </c>
      <c r="Y16" s="138">
        <v>0</v>
      </c>
      <c r="Z16" s="135">
        <v>159</v>
      </c>
      <c r="AA16" s="136">
        <v>472</v>
      </c>
      <c r="AB16" s="137">
        <f t="shared" si="5"/>
        <v>296.85534591194971</v>
      </c>
      <c r="AC16" s="138">
        <v>0</v>
      </c>
      <c r="AD16" s="135">
        <v>21</v>
      </c>
      <c r="AE16" s="136">
        <v>8</v>
      </c>
      <c r="AF16" s="137">
        <f t="shared" si="6"/>
        <v>38.095238095238095</v>
      </c>
      <c r="AG16" s="138">
        <v>0</v>
      </c>
      <c r="AH16" s="147">
        <f t="shared" si="7"/>
        <v>3116</v>
      </c>
      <c r="AI16" s="147">
        <f t="shared" si="8"/>
        <v>6</v>
      </c>
      <c r="AJ16" s="121">
        <v>90</v>
      </c>
    </row>
    <row r="17" spans="1:36">
      <c r="A17" s="265" t="s">
        <v>10</v>
      </c>
      <c r="B17" s="136">
        <v>29</v>
      </c>
      <c r="C17" s="266">
        <v>29</v>
      </c>
      <c r="D17" s="137">
        <f t="shared" si="0"/>
        <v>100</v>
      </c>
      <c r="E17" s="138">
        <v>1</v>
      </c>
      <c r="F17" s="138"/>
      <c r="G17" s="138"/>
      <c r="H17" s="138"/>
      <c r="I17" s="138"/>
      <c r="J17" s="135">
        <v>30</v>
      </c>
      <c r="K17" s="136">
        <v>39</v>
      </c>
      <c r="L17" s="137">
        <f t="shared" si="1"/>
        <v>130</v>
      </c>
      <c r="M17" s="138">
        <v>0</v>
      </c>
      <c r="N17" s="135">
        <v>166</v>
      </c>
      <c r="O17" s="136">
        <v>151</v>
      </c>
      <c r="P17" s="137">
        <f t="shared" si="2"/>
        <v>90.963855421686745</v>
      </c>
      <c r="Q17" s="138">
        <v>0</v>
      </c>
      <c r="R17" s="135">
        <f>641+51</f>
        <v>692</v>
      </c>
      <c r="S17" s="136">
        <v>814</v>
      </c>
      <c r="T17" s="137">
        <f t="shared" si="3"/>
        <v>117.6300578034682</v>
      </c>
      <c r="U17" s="138">
        <v>4</v>
      </c>
      <c r="V17" s="135">
        <f>192+185+8</f>
        <v>385</v>
      </c>
      <c r="W17" s="136">
        <v>303</v>
      </c>
      <c r="X17" s="137">
        <f t="shared" si="4"/>
        <v>78.701298701298697</v>
      </c>
      <c r="Y17" s="138">
        <v>0</v>
      </c>
      <c r="Z17" s="135">
        <v>81</v>
      </c>
      <c r="AA17" s="136">
        <v>148</v>
      </c>
      <c r="AB17" s="137">
        <f t="shared" si="5"/>
        <v>182.71604938271605</v>
      </c>
      <c r="AC17" s="138">
        <v>0</v>
      </c>
      <c r="AD17" s="135">
        <v>5</v>
      </c>
      <c r="AE17" s="136">
        <v>5</v>
      </c>
      <c r="AF17" s="137">
        <f t="shared" si="6"/>
        <v>100</v>
      </c>
      <c r="AG17" s="138">
        <v>0</v>
      </c>
      <c r="AH17" s="147">
        <f t="shared" si="7"/>
        <v>1489</v>
      </c>
      <c r="AI17" s="147">
        <f t="shared" si="8"/>
        <v>5</v>
      </c>
      <c r="AJ17" s="121">
        <v>90</v>
      </c>
    </row>
    <row r="18" spans="1:36">
      <c r="A18" s="265" t="s">
        <v>11</v>
      </c>
      <c r="B18" s="136">
        <v>46</v>
      </c>
      <c r="C18" s="266">
        <v>34</v>
      </c>
      <c r="D18" s="137">
        <f t="shared" si="0"/>
        <v>73.913043478260875</v>
      </c>
      <c r="E18" s="138">
        <v>3</v>
      </c>
      <c r="F18" s="138"/>
      <c r="G18" s="138"/>
      <c r="H18" s="138"/>
      <c r="I18" s="138"/>
      <c r="J18" s="135">
        <v>77</v>
      </c>
      <c r="K18" s="136">
        <v>65</v>
      </c>
      <c r="L18" s="137">
        <f t="shared" si="1"/>
        <v>84.415584415584419</v>
      </c>
      <c r="M18" s="138">
        <v>1</v>
      </c>
      <c r="N18" s="135">
        <v>212</v>
      </c>
      <c r="O18" s="136">
        <v>206</v>
      </c>
      <c r="P18" s="137">
        <f t="shared" si="2"/>
        <v>97.169811320754718</v>
      </c>
      <c r="Q18" s="138">
        <v>0</v>
      </c>
      <c r="R18" s="135">
        <f>809+52</f>
        <v>861</v>
      </c>
      <c r="S18" s="136">
        <v>908</v>
      </c>
      <c r="T18" s="137">
        <f t="shared" si="3"/>
        <v>105.45876887340302</v>
      </c>
      <c r="U18" s="138">
        <v>3</v>
      </c>
      <c r="V18" s="135">
        <f>263+347</f>
        <v>610</v>
      </c>
      <c r="W18" s="136">
        <v>149</v>
      </c>
      <c r="X18" s="137">
        <f t="shared" si="4"/>
        <v>24.42622950819672</v>
      </c>
      <c r="Y18" s="138">
        <v>0</v>
      </c>
      <c r="Z18" s="135">
        <v>381</v>
      </c>
      <c r="AA18" s="136">
        <v>384</v>
      </c>
      <c r="AB18" s="137">
        <f t="shared" si="5"/>
        <v>100.78740157480316</v>
      </c>
      <c r="AC18" s="138">
        <v>0</v>
      </c>
      <c r="AD18" s="135">
        <v>27</v>
      </c>
      <c r="AE18" s="136">
        <v>33</v>
      </c>
      <c r="AF18" s="137">
        <f t="shared" si="6"/>
        <v>122.22222222222223</v>
      </c>
      <c r="AG18" s="138">
        <v>1</v>
      </c>
      <c r="AH18" s="147">
        <f t="shared" si="7"/>
        <v>1779</v>
      </c>
      <c r="AI18" s="147">
        <f t="shared" si="8"/>
        <v>8</v>
      </c>
      <c r="AJ18" s="121">
        <v>90</v>
      </c>
    </row>
    <row r="19" spans="1:36">
      <c r="A19" s="265" t="s">
        <v>13</v>
      </c>
      <c r="B19" s="136">
        <v>126</v>
      </c>
      <c r="C19" s="266">
        <v>126</v>
      </c>
      <c r="D19" s="137">
        <f t="shared" si="0"/>
        <v>100</v>
      </c>
      <c r="E19" s="138">
        <v>1</v>
      </c>
      <c r="F19" s="138"/>
      <c r="G19" s="138"/>
      <c r="H19" s="138"/>
      <c r="I19" s="138"/>
      <c r="J19" s="135">
        <v>150</v>
      </c>
      <c r="K19" s="136">
        <v>161</v>
      </c>
      <c r="L19" s="137">
        <f t="shared" si="1"/>
        <v>107.33333333333333</v>
      </c>
      <c r="M19" s="138">
        <v>0</v>
      </c>
      <c r="N19" s="135">
        <v>328</v>
      </c>
      <c r="O19" s="136">
        <v>307</v>
      </c>
      <c r="P19" s="137">
        <f t="shared" si="2"/>
        <v>93.597560975609753</v>
      </c>
      <c r="Q19" s="138">
        <v>0</v>
      </c>
      <c r="R19" s="135">
        <f>960+16</f>
        <v>976</v>
      </c>
      <c r="S19" s="136">
        <v>1409</v>
      </c>
      <c r="T19" s="137">
        <f t="shared" si="3"/>
        <v>144.36475409836066</v>
      </c>
      <c r="U19" s="138">
        <v>6</v>
      </c>
      <c r="V19" s="135">
        <f>304+416+35</f>
        <v>755</v>
      </c>
      <c r="W19" s="136">
        <v>713</v>
      </c>
      <c r="X19" s="137">
        <f t="shared" si="4"/>
        <v>94.437086092715234</v>
      </c>
      <c r="Y19" s="138">
        <v>2</v>
      </c>
      <c r="Z19" s="135">
        <v>460</v>
      </c>
      <c r="AA19" s="136">
        <v>659</v>
      </c>
      <c r="AB19" s="137">
        <f t="shared" si="5"/>
        <v>143.2608695652174</v>
      </c>
      <c r="AC19" s="138">
        <v>9</v>
      </c>
      <c r="AD19" s="135">
        <v>33</v>
      </c>
      <c r="AE19" s="136">
        <v>18</v>
      </c>
      <c r="AF19" s="137">
        <f t="shared" si="6"/>
        <v>54.545454545454547</v>
      </c>
      <c r="AG19" s="138">
        <v>0</v>
      </c>
      <c r="AH19" s="147">
        <f t="shared" si="7"/>
        <v>3393</v>
      </c>
      <c r="AI19" s="147">
        <f t="shared" si="8"/>
        <v>18</v>
      </c>
      <c r="AJ19" s="121">
        <v>90</v>
      </c>
    </row>
    <row r="20" spans="1:36">
      <c r="A20" s="265" t="s">
        <v>15</v>
      </c>
      <c r="B20" s="136">
        <v>58</v>
      </c>
      <c r="C20" s="266">
        <v>58</v>
      </c>
      <c r="D20" s="137">
        <f t="shared" si="0"/>
        <v>100</v>
      </c>
      <c r="E20" s="138">
        <v>0</v>
      </c>
      <c r="F20" s="138"/>
      <c r="G20" s="138"/>
      <c r="H20" s="138"/>
      <c r="I20" s="138"/>
      <c r="J20" s="135">
        <v>203</v>
      </c>
      <c r="K20" s="136">
        <v>171</v>
      </c>
      <c r="L20" s="137">
        <f t="shared" si="1"/>
        <v>84.236453201970448</v>
      </c>
      <c r="M20" s="138">
        <v>0</v>
      </c>
      <c r="N20" s="135">
        <v>550</v>
      </c>
      <c r="O20" s="136">
        <v>543</v>
      </c>
      <c r="P20" s="137">
        <f t="shared" si="2"/>
        <v>98.727272727272734</v>
      </c>
      <c r="Q20" s="138">
        <v>0</v>
      </c>
      <c r="R20" s="135">
        <f>1120+893</f>
        <v>2013</v>
      </c>
      <c r="S20" s="136">
        <v>2723</v>
      </c>
      <c r="T20" s="137">
        <f t="shared" si="3"/>
        <v>135.27074018877298</v>
      </c>
      <c r="U20" s="138">
        <v>1</v>
      </c>
      <c r="V20" s="135">
        <f>913+719</f>
        <v>1632</v>
      </c>
      <c r="W20" s="136">
        <v>330</v>
      </c>
      <c r="X20" s="137">
        <f t="shared" si="4"/>
        <v>20.220588235294116</v>
      </c>
      <c r="Y20" s="138">
        <v>0</v>
      </c>
      <c r="Z20" s="135">
        <v>916</v>
      </c>
      <c r="AA20" s="136">
        <v>678</v>
      </c>
      <c r="AB20" s="137">
        <f t="shared" si="5"/>
        <v>74.017467248908304</v>
      </c>
      <c r="AC20" s="138">
        <v>0</v>
      </c>
      <c r="AD20" s="135">
        <v>30</v>
      </c>
      <c r="AE20" s="136">
        <v>3</v>
      </c>
      <c r="AF20" s="137">
        <f t="shared" si="6"/>
        <v>10</v>
      </c>
      <c r="AG20" s="138">
        <v>0</v>
      </c>
      <c r="AH20" s="147">
        <f t="shared" si="7"/>
        <v>4506</v>
      </c>
      <c r="AI20" s="147">
        <f t="shared" si="8"/>
        <v>1</v>
      </c>
      <c r="AJ20" s="121">
        <v>90</v>
      </c>
    </row>
    <row r="21" spans="1:36">
      <c r="A21" s="265" t="s">
        <v>14</v>
      </c>
      <c r="B21" s="136">
        <v>302</v>
      </c>
      <c r="C21" s="266">
        <v>302</v>
      </c>
      <c r="D21" s="137">
        <f t="shared" si="0"/>
        <v>100</v>
      </c>
      <c r="E21" s="138">
        <v>4</v>
      </c>
      <c r="F21" s="138"/>
      <c r="G21" s="138"/>
      <c r="H21" s="138"/>
      <c r="I21" s="138"/>
      <c r="J21" s="135">
        <v>659</v>
      </c>
      <c r="K21" s="136">
        <v>416</v>
      </c>
      <c r="L21" s="137">
        <f t="shared" si="1"/>
        <v>63.125948406676784</v>
      </c>
      <c r="M21" s="138">
        <v>4</v>
      </c>
      <c r="N21" s="135">
        <v>898</v>
      </c>
      <c r="O21" s="136">
        <v>1019</v>
      </c>
      <c r="P21" s="137">
        <f t="shared" si="2"/>
        <v>113.47438752783964</v>
      </c>
      <c r="Q21" s="138">
        <v>4</v>
      </c>
      <c r="R21" s="135">
        <f>2046+78</f>
        <v>2124</v>
      </c>
      <c r="S21" s="136">
        <v>1935</v>
      </c>
      <c r="T21" s="137">
        <f t="shared" si="3"/>
        <v>91.101694915254242</v>
      </c>
      <c r="U21" s="138">
        <v>7</v>
      </c>
      <c r="V21" s="135">
        <f>637+727</f>
        <v>1364</v>
      </c>
      <c r="W21" s="136">
        <v>27</v>
      </c>
      <c r="X21" s="137">
        <f t="shared" si="4"/>
        <v>1.9794721407624634</v>
      </c>
      <c r="Y21" s="138">
        <v>1</v>
      </c>
      <c r="Z21" s="135">
        <v>1308</v>
      </c>
      <c r="AA21" s="136">
        <v>667</v>
      </c>
      <c r="AB21" s="137">
        <f t="shared" si="5"/>
        <v>50.993883792048926</v>
      </c>
      <c r="AC21" s="138">
        <v>23</v>
      </c>
      <c r="AD21" s="135">
        <v>158</v>
      </c>
      <c r="AE21" s="136">
        <v>129</v>
      </c>
      <c r="AF21" s="137">
        <f t="shared" si="6"/>
        <v>81.64556962025317</v>
      </c>
      <c r="AG21" s="138">
        <v>0</v>
      </c>
      <c r="AH21" s="147">
        <f t="shared" si="7"/>
        <v>4495</v>
      </c>
      <c r="AI21" s="147">
        <f t="shared" si="8"/>
        <v>43</v>
      </c>
      <c r="AJ21" s="121">
        <v>90</v>
      </c>
    </row>
    <row r="22" spans="1:36">
      <c r="A22" s="265" t="s">
        <v>17</v>
      </c>
      <c r="B22" s="136">
        <v>66</v>
      </c>
      <c r="C22" s="266">
        <v>66</v>
      </c>
      <c r="D22" s="137">
        <f t="shared" si="0"/>
        <v>100</v>
      </c>
      <c r="E22" s="138">
        <v>0</v>
      </c>
      <c r="F22" s="138"/>
      <c r="G22" s="138"/>
      <c r="H22" s="138"/>
      <c r="I22" s="138"/>
      <c r="J22" s="135">
        <v>117</v>
      </c>
      <c r="K22" s="136">
        <v>115</v>
      </c>
      <c r="L22" s="137">
        <f t="shared" si="1"/>
        <v>98.290598290598297</v>
      </c>
      <c r="M22" s="138">
        <v>0</v>
      </c>
      <c r="N22" s="135">
        <v>237</v>
      </c>
      <c r="O22" s="136">
        <v>245</v>
      </c>
      <c r="P22" s="137">
        <f t="shared" si="2"/>
        <v>103.37552742616033</v>
      </c>
      <c r="Q22" s="138">
        <v>0</v>
      </c>
      <c r="R22" s="135">
        <f>727+86</f>
        <v>813</v>
      </c>
      <c r="S22" s="136">
        <v>685</v>
      </c>
      <c r="T22" s="137">
        <f t="shared" si="3"/>
        <v>84.255842558425584</v>
      </c>
      <c r="U22" s="138">
        <v>4</v>
      </c>
      <c r="V22" s="135">
        <f>189+207</f>
        <v>396</v>
      </c>
      <c r="W22" s="136">
        <v>177</v>
      </c>
      <c r="X22" s="137">
        <f t="shared" si="4"/>
        <v>44.696969696969695</v>
      </c>
      <c r="Y22" s="138">
        <v>0</v>
      </c>
      <c r="Z22" s="135">
        <v>411</v>
      </c>
      <c r="AA22" s="136">
        <v>520</v>
      </c>
      <c r="AB22" s="137">
        <f t="shared" si="5"/>
        <v>126.52068126520682</v>
      </c>
      <c r="AC22" s="138">
        <v>1</v>
      </c>
      <c r="AD22" s="135">
        <v>54</v>
      </c>
      <c r="AE22" s="136">
        <v>81</v>
      </c>
      <c r="AF22" s="137">
        <f t="shared" si="6"/>
        <v>150</v>
      </c>
      <c r="AG22" s="138">
        <v>1</v>
      </c>
      <c r="AH22" s="147">
        <f t="shared" si="7"/>
        <v>1889</v>
      </c>
      <c r="AI22" s="147">
        <f t="shared" si="8"/>
        <v>6</v>
      </c>
      <c r="AJ22" s="121">
        <v>90</v>
      </c>
    </row>
    <row r="23" spans="1:36">
      <c r="A23" s="265" t="s">
        <v>16</v>
      </c>
      <c r="B23" s="136">
        <v>20</v>
      </c>
      <c r="C23" s="266">
        <v>12</v>
      </c>
      <c r="D23" s="137">
        <f t="shared" si="0"/>
        <v>60</v>
      </c>
      <c r="E23" s="138">
        <v>0</v>
      </c>
      <c r="F23" s="138"/>
      <c r="G23" s="138"/>
      <c r="H23" s="138"/>
      <c r="I23" s="138"/>
      <c r="J23" s="135">
        <v>59</v>
      </c>
      <c r="K23" s="136">
        <v>60</v>
      </c>
      <c r="L23" s="137">
        <f t="shared" si="1"/>
        <v>101.69491525423729</v>
      </c>
      <c r="M23" s="138">
        <v>0</v>
      </c>
      <c r="N23" s="135">
        <v>208</v>
      </c>
      <c r="O23" s="136">
        <v>194</v>
      </c>
      <c r="P23" s="137">
        <f t="shared" si="2"/>
        <v>93.269230769230774</v>
      </c>
      <c r="Q23" s="138">
        <v>0</v>
      </c>
      <c r="R23" s="135">
        <f>541+50</f>
        <v>591</v>
      </c>
      <c r="S23" s="136">
        <v>542</v>
      </c>
      <c r="T23" s="137">
        <f t="shared" si="3"/>
        <v>91.708967851099828</v>
      </c>
      <c r="U23" s="138">
        <v>0</v>
      </c>
      <c r="V23" s="135">
        <f>145+27</f>
        <v>172</v>
      </c>
      <c r="W23" s="136">
        <v>164</v>
      </c>
      <c r="X23" s="137">
        <f t="shared" si="4"/>
        <v>95.348837209302332</v>
      </c>
      <c r="Y23" s="138">
        <v>0</v>
      </c>
      <c r="Z23" s="135">
        <v>83</v>
      </c>
      <c r="AA23" s="136">
        <v>169</v>
      </c>
      <c r="AB23" s="137">
        <f t="shared" si="5"/>
        <v>203.6144578313253</v>
      </c>
      <c r="AC23" s="138">
        <v>1</v>
      </c>
      <c r="AD23" s="135">
        <v>36</v>
      </c>
      <c r="AE23" s="136">
        <v>39</v>
      </c>
      <c r="AF23" s="137">
        <f t="shared" si="6"/>
        <v>108.33333333333333</v>
      </c>
      <c r="AG23" s="138">
        <v>2</v>
      </c>
      <c r="AH23" s="147">
        <f t="shared" si="7"/>
        <v>1180</v>
      </c>
      <c r="AI23" s="147">
        <f t="shared" si="8"/>
        <v>3</v>
      </c>
      <c r="AJ23" s="121">
        <v>90</v>
      </c>
    </row>
    <row r="24" spans="1:36">
      <c r="A24" s="265" t="s">
        <v>18</v>
      </c>
      <c r="B24" s="136">
        <v>41</v>
      </c>
      <c r="C24" s="266">
        <v>41</v>
      </c>
      <c r="D24" s="137">
        <f t="shared" si="0"/>
        <v>100</v>
      </c>
      <c r="E24" s="138">
        <v>3</v>
      </c>
      <c r="F24" s="138"/>
      <c r="G24" s="138"/>
      <c r="H24" s="138"/>
      <c r="I24" s="138"/>
      <c r="J24" s="135">
        <v>83</v>
      </c>
      <c r="K24" s="136">
        <v>81</v>
      </c>
      <c r="L24" s="137">
        <f t="shared" si="1"/>
        <v>97.590361445783131</v>
      </c>
      <c r="M24" s="138">
        <v>0</v>
      </c>
      <c r="N24" s="135">
        <v>259</v>
      </c>
      <c r="O24" s="136">
        <v>183</v>
      </c>
      <c r="P24" s="137">
        <f t="shared" si="2"/>
        <v>70.656370656370655</v>
      </c>
      <c r="Q24" s="138">
        <v>1</v>
      </c>
      <c r="R24" s="135">
        <f>1445+80</f>
        <v>1525</v>
      </c>
      <c r="S24" s="136">
        <v>1517</v>
      </c>
      <c r="T24" s="137">
        <f t="shared" si="3"/>
        <v>99.47540983606558</v>
      </c>
      <c r="U24" s="138">
        <v>2</v>
      </c>
      <c r="V24" s="135">
        <f>318+191</f>
        <v>509</v>
      </c>
      <c r="W24" s="136">
        <v>311</v>
      </c>
      <c r="X24" s="137">
        <f t="shared" si="4"/>
        <v>61.100196463654221</v>
      </c>
      <c r="Y24" s="138">
        <v>1</v>
      </c>
      <c r="Z24" s="135">
        <v>213</v>
      </c>
      <c r="AA24" s="136">
        <v>417</v>
      </c>
      <c r="AB24" s="137">
        <f t="shared" si="5"/>
        <v>195.77464788732394</v>
      </c>
      <c r="AC24" s="138">
        <v>1</v>
      </c>
      <c r="AD24" s="135">
        <v>13</v>
      </c>
      <c r="AE24" s="136">
        <v>1</v>
      </c>
      <c r="AF24" s="137">
        <f t="shared" si="6"/>
        <v>7.6923076923076925</v>
      </c>
      <c r="AG24" s="138">
        <v>0</v>
      </c>
      <c r="AH24" s="147">
        <f t="shared" si="7"/>
        <v>2551</v>
      </c>
      <c r="AI24" s="147">
        <f t="shared" si="8"/>
        <v>8</v>
      </c>
      <c r="AJ24" s="121">
        <v>90</v>
      </c>
    </row>
    <row r="25" spans="1:36">
      <c r="A25" s="265" t="s">
        <v>19</v>
      </c>
      <c r="B25" s="136">
        <v>25</v>
      </c>
      <c r="C25" s="266">
        <v>10</v>
      </c>
      <c r="D25" s="137">
        <f t="shared" si="0"/>
        <v>40</v>
      </c>
      <c r="E25" s="138">
        <v>0</v>
      </c>
      <c r="F25" s="138"/>
      <c r="G25" s="138"/>
      <c r="H25" s="138"/>
      <c r="I25" s="138"/>
      <c r="J25" s="135">
        <v>4</v>
      </c>
      <c r="K25" s="136">
        <v>16</v>
      </c>
      <c r="L25" s="137">
        <f t="shared" si="1"/>
        <v>400</v>
      </c>
      <c r="M25" s="138">
        <v>0</v>
      </c>
      <c r="N25" s="135">
        <v>142</v>
      </c>
      <c r="O25" s="136">
        <v>174</v>
      </c>
      <c r="P25" s="137">
        <f t="shared" si="2"/>
        <v>122.53521126760563</v>
      </c>
      <c r="Q25" s="138">
        <v>0</v>
      </c>
      <c r="R25" s="135">
        <f>352+64</f>
        <v>416</v>
      </c>
      <c r="S25" s="136">
        <v>573</v>
      </c>
      <c r="T25" s="137">
        <f t="shared" si="3"/>
        <v>137.74038461538461</v>
      </c>
      <c r="U25" s="138">
        <v>0</v>
      </c>
      <c r="V25" s="135">
        <f>175+146</f>
        <v>321</v>
      </c>
      <c r="W25" s="136">
        <v>253</v>
      </c>
      <c r="X25" s="137">
        <f t="shared" si="4"/>
        <v>78.81619937694704</v>
      </c>
      <c r="Y25" s="138">
        <v>0</v>
      </c>
      <c r="Z25" s="135">
        <v>162</v>
      </c>
      <c r="AA25" s="136">
        <v>291</v>
      </c>
      <c r="AB25" s="137">
        <f t="shared" si="5"/>
        <v>179.62962962962962</v>
      </c>
      <c r="AC25" s="138">
        <v>2</v>
      </c>
      <c r="AD25" s="135">
        <v>4</v>
      </c>
      <c r="AE25" s="136">
        <v>11</v>
      </c>
      <c r="AF25" s="137">
        <f t="shared" si="6"/>
        <v>275</v>
      </c>
      <c r="AG25" s="138">
        <v>0</v>
      </c>
      <c r="AH25" s="147">
        <f t="shared" si="7"/>
        <v>1328</v>
      </c>
      <c r="AI25" s="147">
        <f t="shared" si="8"/>
        <v>2</v>
      </c>
      <c r="AJ25" s="121">
        <v>90</v>
      </c>
    </row>
    <row r="26" spans="1:36">
      <c r="A26" s="265" t="s">
        <v>20</v>
      </c>
      <c r="B26" s="136">
        <v>52</v>
      </c>
      <c r="C26" s="266">
        <v>52</v>
      </c>
      <c r="D26" s="137">
        <f t="shared" si="0"/>
        <v>100</v>
      </c>
      <c r="E26" s="138">
        <v>0</v>
      </c>
      <c r="F26" s="138"/>
      <c r="G26" s="138"/>
      <c r="H26" s="138"/>
      <c r="I26" s="138"/>
      <c r="J26" s="135">
        <v>35</v>
      </c>
      <c r="K26" s="136">
        <v>36</v>
      </c>
      <c r="L26" s="137">
        <f t="shared" si="1"/>
        <v>102.85714285714286</v>
      </c>
      <c r="M26" s="138">
        <v>0</v>
      </c>
      <c r="N26" s="135">
        <v>140</v>
      </c>
      <c r="O26" s="136">
        <v>148</v>
      </c>
      <c r="P26" s="137">
        <f t="shared" si="2"/>
        <v>105.71428571428571</v>
      </c>
      <c r="Q26" s="138">
        <v>0</v>
      </c>
      <c r="R26" s="135">
        <f>557+13</f>
        <v>570</v>
      </c>
      <c r="S26" s="136">
        <v>466</v>
      </c>
      <c r="T26" s="137">
        <f t="shared" si="3"/>
        <v>81.754385964912274</v>
      </c>
      <c r="U26" s="138">
        <v>0</v>
      </c>
      <c r="V26" s="135">
        <f>144+88+20</f>
        <v>252</v>
      </c>
      <c r="W26" s="136">
        <v>267</v>
      </c>
      <c r="X26" s="137">
        <f t="shared" si="4"/>
        <v>105.95238095238095</v>
      </c>
      <c r="Y26" s="138">
        <v>0</v>
      </c>
      <c r="Z26" s="135">
        <v>120</v>
      </c>
      <c r="AA26" s="136">
        <v>42</v>
      </c>
      <c r="AB26" s="137">
        <f t="shared" si="5"/>
        <v>35</v>
      </c>
      <c r="AC26" s="138">
        <v>4</v>
      </c>
      <c r="AD26" s="135">
        <v>7</v>
      </c>
      <c r="AE26" s="136">
        <v>7</v>
      </c>
      <c r="AF26" s="137">
        <f t="shared" si="6"/>
        <v>100</v>
      </c>
      <c r="AG26" s="138">
        <v>0</v>
      </c>
      <c r="AH26" s="147">
        <f t="shared" si="7"/>
        <v>1018</v>
      </c>
      <c r="AI26" s="147">
        <f t="shared" si="8"/>
        <v>4</v>
      </c>
      <c r="AJ26" s="121">
        <v>90</v>
      </c>
    </row>
    <row r="27" spans="1:36" ht="24" customHeight="1">
      <c r="A27" s="265" t="s">
        <v>21</v>
      </c>
      <c r="B27" s="136">
        <v>68</v>
      </c>
      <c r="C27" s="136">
        <v>7</v>
      </c>
      <c r="D27" s="137">
        <f t="shared" si="0"/>
        <v>10.294117647058824</v>
      </c>
      <c r="E27" s="138">
        <v>4</v>
      </c>
      <c r="F27" s="138"/>
      <c r="G27" s="138"/>
      <c r="H27" s="138"/>
      <c r="I27" s="138"/>
      <c r="J27" s="135">
        <v>500</v>
      </c>
      <c r="K27" s="136">
        <v>277</v>
      </c>
      <c r="L27" s="137">
        <f t="shared" si="1"/>
        <v>55.4</v>
      </c>
      <c r="M27" s="138">
        <v>4</v>
      </c>
      <c r="N27" s="135">
        <f>205+810</f>
        <v>1015</v>
      </c>
      <c r="O27" s="136">
        <v>924</v>
      </c>
      <c r="P27" s="137">
        <f t="shared" si="2"/>
        <v>91.034482758620683</v>
      </c>
      <c r="Q27" s="138">
        <v>1</v>
      </c>
      <c r="R27" s="135">
        <f>2200+336</f>
        <v>2536</v>
      </c>
      <c r="S27" s="136">
        <v>2566</v>
      </c>
      <c r="T27" s="137">
        <f t="shared" si="3"/>
        <v>101.18296529968454</v>
      </c>
      <c r="U27" s="138">
        <v>4</v>
      </c>
      <c r="V27" s="135">
        <f>727+37+651</f>
        <v>1415</v>
      </c>
      <c r="W27" s="136">
        <v>1250</v>
      </c>
      <c r="X27" s="137">
        <f t="shared" si="4"/>
        <v>88.339222614840992</v>
      </c>
      <c r="Y27" s="138">
        <v>1</v>
      </c>
      <c r="Z27" s="135">
        <v>592</v>
      </c>
      <c r="AA27" s="136">
        <v>626</v>
      </c>
      <c r="AB27" s="137">
        <f t="shared" si="5"/>
        <v>105.74324324324324</v>
      </c>
      <c r="AC27" s="138">
        <v>6</v>
      </c>
      <c r="AD27" s="135">
        <v>49</v>
      </c>
      <c r="AE27" s="136">
        <v>10</v>
      </c>
      <c r="AF27" s="137">
        <f t="shared" si="6"/>
        <v>20.408163265306122</v>
      </c>
      <c r="AG27" s="138">
        <v>1</v>
      </c>
      <c r="AH27" s="147">
        <f t="shared" si="7"/>
        <v>5660</v>
      </c>
      <c r="AI27" s="147">
        <f t="shared" si="8"/>
        <v>21</v>
      </c>
      <c r="AJ27" s="121">
        <v>90</v>
      </c>
    </row>
    <row r="28" spans="1:36">
      <c r="A28" s="265" t="s">
        <v>23</v>
      </c>
      <c r="B28" s="136">
        <v>20</v>
      </c>
      <c r="C28" s="136">
        <v>23</v>
      </c>
      <c r="D28" s="137">
        <f t="shared" si="0"/>
        <v>115</v>
      </c>
      <c r="E28" s="138">
        <v>1</v>
      </c>
      <c r="F28" s="138"/>
      <c r="G28" s="138"/>
      <c r="H28" s="138"/>
      <c r="I28" s="138"/>
      <c r="J28" s="135">
        <v>150</v>
      </c>
      <c r="K28" s="136">
        <v>179</v>
      </c>
      <c r="L28" s="137">
        <f t="shared" si="1"/>
        <v>119.33333333333333</v>
      </c>
      <c r="M28" s="138">
        <v>0</v>
      </c>
      <c r="N28" s="135">
        <v>200</v>
      </c>
      <c r="O28" s="136">
        <v>280</v>
      </c>
      <c r="P28" s="137">
        <f t="shared" si="2"/>
        <v>140</v>
      </c>
      <c r="Q28" s="138">
        <v>0</v>
      </c>
      <c r="R28" s="135">
        <f>815+260</f>
        <v>1075</v>
      </c>
      <c r="S28" s="136">
        <v>2239</v>
      </c>
      <c r="T28" s="137">
        <f t="shared" si="3"/>
        <v>208.27906976744185</v>
      </c>
      <c r="U28" s="138">
        <v>11</v>
      </c>
      <c r="V28" s="135">
        <f>350+296+50</f>
        <v>696</v>
      </c>
      <c r="W28" s="136">
        <v>496</v>
      </c>
      <c r="X28" s="137">
        <f t="shared" si="4"/>
        <v>71.264367816091948</v>
      </c>
      <c r="Y28" s="138">
        <v>1</v>
      </c>
      <c r="Z28" s="135">
        <v>323</v>
      </c>
      <c r="AA28" s="136">
        <v>1128</v>
      </c>
      <c r="AB28" s="137">
        <f t="shared" si="5"/>
        <v>349.22600619195049</v>
      </c>
      <c r="AC28" s="138">
        <v>6</v>
      </c>
      <c r="AD28" s="135">
        <v>14</v>
      </c>
      <c r="AE28" s="136">
        <v>9</v>
      </c>
      <c r="AF28" s="137">
        <f t="shared" si="6"/>
        <v>64.285714285714292</v>
      </c>
      <c r="AG28" s="138">
        <v>0</v>
      </c>
      <c r="AH28" s="147">
        <f t="shared" si="7"/>
        <v>4354</v>
      </c>
      <c r="AI28" s="147">
        <f t="shared" si="8"/>
        <v>19</v>
      </c>
      <c r="AJ28" s="121">
        <v>90</v>
      </c>
    </row>
    <row r="29" spans="1:36">
      <c r="A29" s="265" t="s">
        <v>24</v>
      </c>
      <c r="B29" s="136">
        <v>12</v>
      </c>
      <c r="C29" s="136">
        <v>12</v>
      </c>
      <c r="D29" s="137">
        <f t="shared" si="0"/>
        <v>100</v>
      </c>
      <c r="E29" s="138">
        <v>1</v>
      </c>
      <c r="F29" s="138"/>
      <c r="G29" s="138"/>
      <c r="H29" s="138"/>
      <c r="I29" s="138"/>
      <c r="J29" s="135">
        <v>21</v>
      </c>
      <c r="K29" s="136">
        <v>19</v>
      </c>
      <c r="L29" s="137">
        <f t="shared" si="1"/>
        <v>90.476190476190482</v>
      </c>
      <c r="M29" s="138">
        <v>0</v>
      </c>
      <c r="N29" s="135">
        <v>134</v>
      </c>
      <c r="O29" s="136">
        <v>101</v>
      </c>
      <c r="P29" s="137">
        <f t="shared" si="2"/>
        <v>75.373134328358205</v>
      </c>
      <c r="Q29" s="138">
        <v>0</v>
      </c>
      <c r="R29" s="135">
        <f>488+37</f>
        <v>525</v>
      </c>
      <c r="S29" s="136">
        <v>796</v>
      </c>
      <c r="T29" s="137">
        <f t="shared" si="3"/>
        <v>151.61904761904762</v>
      </c>
      <c r="U29" s="138">
        <v>1</v>
      </c>
      <c r="V29" s="135">
        <f>96+167</f>
        <v>263</v>
      </c>
      <c r="W29" s="136">
        <v>56</v>
      </c>
      <c r="X29" s="137">
        <f t="shared" si="4"/>
        <v>21.29277566539924</v>
      </c>
      <c r="Y29" s="138">
        <v>0</v>
      </c>
      <c r="Z29" s="135">
        <v>71</v>
      </c>
      <c r="AA29" s="136">
        <v>193</v>
      </c>
      <c r="AB29" s="137">
        <f t="shared" si="5"/>
        <v>271.83098591549293</v>
      </c>
      <c r="AC29" s="138">
        <v>0</v>
      </c>
      <c r="AD29" s="135">
        <v>2</v>
      </c>
      <c r="AE29" s="136">
        <v>0</v>
      </c>
      <c r="AF29" s="137">
        <f t="shared" si="6"/>
        <v>0</v>
      </c>
      <c r="AG29" s="138">
        <v>0</v>
      </c>
      <c r="AH29" s="147">
        <f t="shared" si="7"/>
        <v>1177</v>
      </c>
      <c r="AI29" s="147">
        <f t="shared" si="8"/>
        <v>2</v>
      </c>
      <c r="AJ29" s="121">
        <v>90</v>
      </c>
    </row>
    <row r="30" spans="1:36">
      <c r="A30" s="265" t="s">
        <v>25</v>
      </c>
      <c r="B30" s="136">
        <v>30</v>
      </c>
      <c r="C30" s="136">
        <v>18</v>
      </c>
      <c r="D30" s="137">
        <f t="shared" si="0"/>
        <v>60</v>
      </c>
      <c r="E30" s="138">
        <v>0</v>
      </c>
      <c r="F30" s="138"/>
      <c r="G30" s="138"/>
      <c r="H30" s="138"/>
      <c r="I30" s="138"/>
      <c r="J30" s="135">
        <v>105</v>
      </c>
      <c r="K30" s="136">
        <v>73</v>
      </c>
      <c r="L30" s="137">
        <f t="shared" si="1"/>
        <v>69.523809523809518</v>
      </c>
      <c r="M30" s="138">
        <v>0</v>
      </c>
      <c r="N30" s="135">
        <v>242</v>
      </c>
      <c r="O30" s="136">
        <v>223</v>
      </c>
      <c r="P30" s="137">
        <f t="shared" si="2"/>
        <v>92.148760330578511</v>
      </c>
      <c r="Q30" s="138">
        <v>0</v>
      </c>
      <c r="R30" s="135">
        <f>1034+83</f>
        <v>1117</v>
      </c>
      <c r="S30" s="136">
        <v>933</v>
      </c>
      <c r="T30" s="137">
        <f t="shared" si="3"/>
        <v>83.527305282005372</v>
      </c>
      <c r="U30" s="138">
        <v>2</v>
      </c>
      <c r="V30" s="135">
        <f>203+149</f>
        <v>352</v>
      </c>
      <c r="W30" s="136">
        <v>577</v>
      </c>
      <c r="X30" s="137">
        <f t="shared" si="4"/>
        <v>163.92045454545453</v>
      </c>
      <c r="Y30" s="138">
        <v>0</v>
      </c>
      <c r="Z30" s="135">
        <v>118</v>
      </c>
      <c r="AA30" s="136">
        <v>223</v>
      </c>
      <c r="AB30" s="137">
        <f t="shared" si="5"/>
        <v>188.98305084745763</v>
      </c>
      <c r="AC30" s="138">
        <v>1</v>
      </c>
      <c r="AD30" s="135">
        <v>21</v>
      </c>
      <c r="AE30" s="136">
        <v>1</v>
      </c>
      <c r="AF30" s="137">
        <f t="shared" si="6"/>
        <v>4.7619047619047619</v>
      </c>
      <c r="AG30" s="138">
        <v>0</v>
      </c>
      <c r="AH30" s="147">
        <f t="shared" si="7"/>
        <v>2048</v>
      </c>
      <c r="AI30" s="147">
        <f t="shared" si="8"/>
        <v>3</v>
      </c>
      <c r="AJ30" s="121">
        <v>90</v>
      </c>
    </row>
    <row r="31" spans="1:36">
      <c r="A31" s="265" t="s">
        <v>26</v>
      </c>
      <c r="B31" s="136">
        <v>48</v>
      </c>
      <c r="C31" s="136">
        <v>52</v>
      </c>
      <c r="D31" s="137">
        <f t="shared" si="0"/>
        <v>108.33333333333333</v>
      </c>
      <c r="E31" s="138">
        <v>1</v>
      </c>
      <c r="F31" s="138"/>
      <c r="G31" s="138"/>
      <c r="H31" s="138"/>
      <c r="I31" s="138"/>
      <c r="J31" s="135">
        <v>210</v>
      </c>
      <c r="K31" s="136">
        <v>224</v>
      </c>
      <c r="L31" s="137">
        <f t="shared" si="1"/>
        <v>106.66666666666667</v>
      </c>
      <c r="M31" s="138">
        <v>4</v>
      </c>
      <c r="N31" s="135">
        <v>285</v>
      </c>
      <c r="O31" s="136">
        <v>321</v>
      </c>
      <c r="P31" s="137">
        <f t="shared" si="2"/>
        <v>112.63157894736842</v>
      </c>
      <c r="Q31" s="138">
        <v>0</v>
      </c>
      <c r="R31" s="135">
        <f>1960+67</f>
        <v>2027</v>
      </c>
      <c r="S31" s="136">
        <v>744</v>
      </c>
      <c r="T31" s="137">
        <f t="shared" si="3"/>
        <v>36.704489393191906</v>
      </c>
      <c r="U31" s="138">
        <v>0</v>
      </c>
      <c r="V31" s="135">
        <f>390+327+61</f>
        <v>778</v>
      </c>
      <c r="W31" s="136">
        <v>169</v>
      </c>
      <c r="X31" s="137">
        <f t="shared" si="4"/>
        <v>21.722365038560412</v>
      </c>
      <c r="Y31" s="138">
        <v>0</v>
      </c>
      <c r="Z31" s="135">
        <v>186</v>
      </c>
      <c r="AA31" s="136">
        <v>988</v>
      </c>
      <c r="AB31" s="137">
        <f t="shared" si="5"/>
        <v>531.18279569892468</v>
      </c>
      <c r="AC31" s="138">
        <v>2</v>
      </c>
      <c r="AD31" s="135">
        <v>27</v>
      </c>
      <c r="AE31" s="136">
        <v>34</v>
      </c>
      <c r="AF31" s="137">
        <f t="shared" si="6"/>
        <v>125.92592592592592</v>
      </c>
      <c r="AG31" s="138">
        <v>0</v>
      </c>
      <c r="AH31" s="147">
        <f t="shared" si="7"/>
        <v>2532</v>
      </c>
      <c r="AI31" s="147">
        <f t="shared" si="8"/>
        <v>7</v>
      </c>
      <c r="AJ31" s="121">
        <v>90</v>
      </c>
    </row>
    <row r="32" spans="1:36">
      <c r="A32" s="265" t="s">
        <v>22</v>
      </c>
      <c r="B32" s="136">
        <v>32</v>
      </c>
      <c r="C32" s="136">
        <v>32</v>
      </c>
      <c r="D32" s="137">
        <f t="shared" si="0"/>
        <v>100</v>
      </c>
      <c r="E32" s="138">
        <v>0</v>
      </c>
      <c r="F32" s="138"/>
      <c r="G32" s="138"/>
      <c r="H32" s="138"/>
      <c r="I32" s="138"/>
      <c r="J32" s="135">
        <v>41</v>
      </c>
      <c r="K32" s="136">
        <v>44</v>
      </c>
      <c r="L32" s="137">
        <f t="shared" si="1"/>
        <v>107.3170731707317</v>
      </c>
      <c r="M32" s="138">
        <v>0</v>
      </c>
      <c r="N32" s="135">
        <v>167</v>
      </c>
      <c r="O32" s="136">
        <v>160</v>
      </c>
      <c r="P32" s="137">
        <f t="shared" si="2"/>
        <v>95.808383233532936</v>
      </c>
      <c r="Q32" s="138">
        <v>0</v>
      </c>
      <c r="R32" s="135">
        <f>528+71</f>
        <v>599</v>
      </c>
      <c r="S32" s="136">
        <v>792</v>
      </c>
      <c r="T32" s="137">
        <f t="shared" si="3"/>
        <v>132.22036727879799</v>
      </c>
      <c r="U32" s="138">
        <v>2</v>
      </c>
      <c r="V32" s="135">
        <f>152+143+60</f>
        <v>355</v>
      </c>
      <c r="W32" s="136">
        <v>182</v>
      </c>
      <c r="X32" s="137">
        <f t="shared" si="4"/>
        <v>51.267605633802816</v>
      </c>
      <c r="Y32" s="138">
        <v>0</v>
      </c>
      <c r="Z32" s="135">
        <v>150</v>
      </c>
      <c r="AA32" s="136">
        <v>145</v>
      </c>
      <c r="AB32" s="137">
        <f t="shared" si="5"/>
        <v>96.666666666666671</v>
      </c>
      <c r="AC32" s="138">
        <v>0</v>
      </c>
      <c r="AD32" s="135">
        <v>3</v>
      </c>
      <c r="AE32" s="136">
        <v>0</v>
      </c>
      <c r="AF32" s="137">
        <f t="shared" si="6"/>
        <v>0</v>
      </c>
      <c r="AG32" s="138">
        <v>0</v>
      </c>
      <c r="AH32" s="147">
        <f t="shared" si="7"/>
        <v>1355</v>
      </c>
      <c r="AI32" s="147">
        <f t="shared" si="8"/>
        <v>2</v>
      </c>
      <c r="AJ32" s="121">
        <v>90</v>
      </c>
    </row>
    <row r="33" spans="1:36">
      <c r="A33" s="141" t="s">
        <v>27</v>
      </c>
      <c r="B33" s="136">
        <f>SUM(B6:B32)</f>
        <v>1324</v>
      </c>
      <c r="C33" s="136">
        <f t="shared" ref="C33:AD33" si="9">SUM(C6:C32)</f>
        <v>1526</v>
      </c>
      <c r="D33" s="137">
        <f t="shared" si="0"/>
        <v>115.25679758308156</v>
      </c>
      <c r="E33" s="136">
        <f t="shared" si="9"/>
        <v>28</v>
      </c>
      <c r="F33" s="136"/>
      <c r="G33" s="267">
        <v>5804</v>
      </c>
      <c r="H33" s="136"/>
      <c r="I33" s="267">
        <v>3</v>
      </c>
      <c r="J33" s="136">
        <f t="shared" si="9"/>
        <v>4734</v>
      </c>
      <c r="K33" s="136">
        <f t="shared" si="9"/>
        <v>3899</v>
      </c>
      <c r="L33" s="137">
        <f t="shared" si="1"/>
        <v>82.361639205745675</v>
      </c>
      <c r="M33" s="136">
        <f t="shared" si="9"/>
        <v>21</v>
      </c>
      <c r="N33" s="136">
        <f t="shared" si="9"/>
        <v>11398</v>
      </c>
      <c r="O33" s="136">
        <f t="shared" si="9"/>
        <v>10149</v>
      </c>
      <c r="P33" s="137">
        <f t="shared" si="2"/>
        <v>89.041937181961742</v>
      </c>
      <c r="Q33" s="136">
        <f t="shared" si="9"/>
        <v>16</v>
      </c>
      <c r="R33" s="136">
        <f t="shared" si="9"/>
        <v>31087</v>
      </c>
      <c r="S33" s="136">
        <f t="shared" si="9"/>
        <v>32421</v>
      </c>
      <c r="T33" s="137">
        <f t="shared" si="3"/>
        <v>104.29118280953453</v>
      </c>
      <c r="U33" s="136">
        <f t="shared" si="9"/>
        <v>65</v>
      </c>
      <c r="V33" s="136">
        <f t="shared" si="9"/>
        <v>16475</v>
      </c>
      <c r="W33" s="136">
        <f t="shared" si="9"/>
        <v>9020</v>
      </c>
      <c r="X33" s="137">
        <f t="shared" si="4"/>
        <v>54.749620637329286</v>
      </c>
      <c r="Y33" s="136">
        <f t="shared" si="9"/>
        <v>12</v>
      </c>
      <c r="Z33" s="136">
        <f t="shared" si="9"/>
        <v>10926</v>
      </c>
      <c r="AA33" s="136">
        <f t="shared" si="9"/>
        <v>13474</v>
      </c>
      <c r="AB33" s="137">
        <f t="shared" si="5"/>
        <v>123.3205198608823</v>
      </c>
      <c r="AC33" s="136">
        <f t="shared" si="9"/>
        <v>80</v>
      </c>
      <c r="AD33" s="136">
        <f t="shared" si="9"/>
        <v>836</v>
      </c>
      <c r="AE33" s="136">
        <f>SUM(AE6:AE32)</f>
        <v>595</v>
      </c>
      <c r="AF33" s="137">
        <f t="shared" si="6"/>
        <v>71.172248803827756</v>
      </c>
      <c r="AG33" s="136">
        <f t="shared" ref="AG33" si="10">SUM(AG6:AG32)</f>
        <v>6</v>
      </c>
      <c r="AH33" s="147">
        <f t="shared" si="7"/>
        <v>76888</v>
      </c>
      <c r="AI33" s="147">
        <f t="shared" si="8"/>
        <v>231</v>
      </c>
      <c r="AJ33" s="121">
        <v>90</v>
      </c>
    </row>
    <row r="34" spans="1:36">
      <c r="E34" s="268">
        <f>E33*100/C33</f>
        <v>1.834862385321101</v>
      </c>
      <c r="F34" s="268"/>
      <c r="G34" s="268"/>
      <c r="H34" s="268"/>
      <c r="I34" s="268"/>
      <c r="M34" s="268">
        <f>M33*100/K33</f>
        <v>0.53859964093357271</v>
      </c>
      <c r="Q34" s="268">
        <f>Q33*100/O33</f>
        <v>0.15765100009853186</v>
      </c>
      <c r="U34" s="268">
        <f>U33*100/S33</f>
        <v>0.20048733845347153</v>
      </c>
      <c r="Y34" s="268">
        <f>Y33*100/W33</f>
        <v>0.13303769401330376</v>
      </c>
      <c r="AC34" s="268">
        <f>AC33*100/AA33</f>
        <v>0.59373608431052394</v>
      </c>
      <c r="AG34" s="268">
        <f>AG33*100/AE33</f>
        <v>1.0084033613445378</v>
      </c>
    </row>
  </sheetData>
  <mergeCells count="11">
    <mergeCell ref="Z3:AC4"/>
    <mergeCell ref="B1:AF1"/>
    <mergeCell ref="B2:AF2"/>
    <mergeCell ref="AD3:AG4"/>
    <mergeCell ref="A2:A5"/>
    <mergeCell ref="B3:E4"/>
    <mergeCell ref="V3:Y4"/>
    <mergeCell ref="F3:I4"/>
    <mergeCell ref="J3:M4"/>
    <mergeCell ref="N3:Q4"/>
    <mergeCell ref="R3:U4"/>
  </mergeCells>
  <printOptions verticalCentered="1"/>
  <pageMargins left="0" right="0" top="0" bottom="0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E30"/>
  <sheetViews>
    <sheetView topLeftCell="A7" workbookViewId="0">
      <selection activeCell="J15" sqref="J15"/>
    </sheetView>
  </sheetViews>
  <sheetFormatPr defaultRowHeight="14.25"/>
  <cols>
    <col min="1" max="1" width="17.125" customWidth="1"/>
    <col min="5" max="5" width="9.75" customWidth="1"/>
  </cols>
  <sheetData>
    <row r="1" spans="1:5" ht="24">
      <c r="A1" s="217" t="s">
        <v>1621</v>
      </c>
      <c r="B1" s="217"/>
      <c r="C1" s="217"/>
      <c r="D1" s="217"/>
      <c r="E1" s="217"/>
    </row>
    <row r="2" spans="1:5" ht="48">
      <c r="A2" s="122" t="s">
        <v>1622</v>
      </c>
      <c r="B2" s="123" t="s">
        <v>82</v>
      </c>
      <c r="C2" s="124" t="s">
        <v>83</v>
      </c>
      <c r="D2" s="124" t="s">
        <v>2</v>
      </c>
      <c r="E2" s="124" t="s">
        <v>87</v>
      </c>
    </row>
    <row r="3" spans="1:5" ht="24">
      <c r="A3" s="78" t="s">
        <v>13</v>
      </c>
      <c r="B3" s="125">
        <v>2843</v>
      </c>
      <c r="C3" s="125">
        <v>3531</v>
      </c>
      <c r="D3" s="271">
        <v>100</v>
      </c>
      <c r="E3" s="92">
        <v>18</v>
      </c>
    </row>
    <row r="4" spans="1:5" ht="24">
      <c r="A4" s="78" t="s">
        <v>23</v>
      </c>
      <c r="B4" s="125">
        <v>2632</v>
      </c>
      <c r="C4" s="125">
        <v>4372</v>
      </c>
      <c r="D4" s="271">
        <v>100</v>
      </c>
      <c r="E4" s="92">
        <v>19</v>
      </c>
    </row>
    <row r="5" spans="1:5" ht="24">
      <c r="A5" s="78" t="s">
        <v>4</v>
      </c>
      <c r="B5" s="125">
        <v>5026</v>
      </c>
      <c r="C5" s="125">
        <v>5102</v>
      </c>
      <c r="D5" s="271">
        <v>100</v>
      </c>
      <c r="E5" s="92">
        <v>19</v>
      </c>
    </row>
    <row r="6" spans="1:5" ht="24">
      <c r="A6" s="78" t="s">
        <v>9</v>
      </c>
      <c r="B6" s="125">
        <v>3010</v>
      </c>
      <c r="C6" s="125">
        <v>3127</v>
      </c>
      <c r="D6" s="271">
        <v>100</v>
      </c>
      <c r="E6" s="92">
        <v>6</v>
      </c>
    </row>
    <row r="7" spans="1:5" ht="24">
      <c r="A7" s="78" t="s">
        <v>19</v>
      </c>
      <c r="B7" s="125">
        <v>1133</v>
      </c>
      <c r="C7" s="125">
        <v>1333</v>
      </c>
      <c r="D7" s="271">
        <v>100</v>
      </c>
      <c r="E7" s="92">
        <v>2</v>
      </c>
    </row>
    <row r="8" spans="1:5" ht="24">
      <c r="A8" s="78" t="s">
        <v>18</v>
      </c>
      <c r="B8" s="125">
        <v>2764</v>
      </c>
      <c r="C8" s="125">
        <v>3166</v>
      </c>
      <c r="D8" s="271">
        <v>100</v>
      </c>
      <c r="E8" s="92">
        <v>8</v>
      </c>
    </row>
    <row r="9" spans="1:5" ht="24">
      <c r="A9" s="78" t="s">
        <v>24</v>
      </c>
      <c r="B9" s="125">
        <v>1073</v>
      </c>
      <c r="C9" s="125">
        <v>1195</v>
      </c>
      <c r="D9" s="271">
        <v>100</v>
      </c>
      <c r="E9" s="92">
        <v>2</v>
      </c>
    </row>
    <row r="10" spans="1:5" ht="24">
      <c r="A10" s="78" t="s">
        <v>10</v>
      </c>
      <c r="B10" s="125">
        <v>1446</v>
      </c>
      <c r="C10" s="125">
        <v>1555</v>
      </c>
      <c r="D10" s="271">
        <v>100</v>
      </c>
      <c r="E10" s="92">
        <v>5</v>
      </c>
    </row>
    <row r="11" spans="1:5" ht="24">
      <c r="A11" s="78" t="s">
        <v>16</v>
      </c>
      <c r="B11" s="125">
        <v>1212</v>
      </c>
      <c r="C11" s="125">
        <v>1265</v>
      </c>
      <c r="D11" s="271">
        <v>100</v>
      </c>
      <c r="E11" s="92">
        <v>3</v>
      </c>
    </row>
    <row r="12" spans="1:5" ht="24">
      <c r="A12" s="78" t="s">
        <v>25</v>
      </c>
      <c r="B12" s="125">
        <v>2048</v>
      </c>
      <c r="C12" s="125">
        <v>2093</v>
      </c>
      <c r="D12" s="271">
        <v>100</v>
      </c>
      <c r="E12" s="92">
        <v>3</v>
      </c>
    </row>
    <row r="13" spans="1:5" ht="24">
      <c r="A13" s="78" t="s">
        <v>3</v>
      </c>
      <c r="B13" s="125">
        <v>3610</v>
      </c>
      <c r="C13" s="125">
        <v>3634</v>
      </c>
      <c r="D13" s="271">
        <v>100</v>
      </c>
      <c r="E13" s="92">
        <v>0</v>
      </c>
    </row>
    <row r="14" spans="1:5" ht="24">
      <c r="A14" s="78" t="s">
        <v>22</v>
      </c>
      <c r="B14" s="125">
        <v>1372</v>
      </c>
      <c r="C14" s="125">
        <v>1356</v>
      </c>
      <c r="D14" s="93">
        <f t="shared" ref="D14:D30" si="0">C14*100/B14</f>
        <v>98.833819241982511</v>
      </c>
      <c r="E14" s="92">
        <v>2</v>
      </c>
    </row>
    <row r="15" spans="1:5" ht="24">
      <c r="A15" s="78" t="s">
        <v>8</v>
      </c>
      <c r="B15" s="125">
        <v>4729</v>
      </c>
      <c r="C15" s="125">
        <v>4621</v>
      </c>
      <c r="D15" s="93">
        <f t="shared" si="0"/>
        <v>97.716219073799962</v>
      </c>
      <c r="E15" s="92">
        <v>3</v>
      </c>
    </row>
    <row r="16" spans="1:5" ht="24">
      <c r="A16" s="78" t="s">
        <v>6</v>
      </c>
      <c r="B16" s="125">
        <v>1487</v>
      </c>
      <c r="C16" s="125">
        <v>1451</v>
      </c>
      <c r="D16" s="93">
        <f t="shared" si="0"/>
        <v>97.579018157363819</v>
      </c>
      <c r="E16" s="92">
        <v>1</v>
      </c>
    </row>
    <row r="17" spans="1:5" ht="24">
      <c r="A17" s="78" t="s">
        <v>5</v>
      </c>
      <c r="B17" s="125">
        <v>1299</v>
      </c>
      <c r="C17" s="125">
        <v>1230</v>
      </c>
      <c r="D17" s="93">
        <f t="shared" si="0"/>
        <v>94.688221709006925</v>
      </c>
      <c r="E17" s="92">
        <v>4</v>
      </c>
    </row>
    <row r="18" spans="1:5" ht="24">
      <c r="A18" s="78" t="s">
        <v>1448</v>
      </c>
      <c r="B18" s="125">
        <v>412</v>
      </c>
      <c r="C18" s="125">
        <v>387</v>
      </c>
      <c r="D18" s="93">
        <f t="shared" si="0"/>
        <v>93.932038834951456</v>
      </c>
      <c r="E18" s="92">
        <v>0</v>
      </c>
    </row>
    <row r="19" spans="1:5" ht="24">
      <c r="A19" s="78" t="s">
        <v>17</v>
      </c>
      <c r="B19" s="125">
        <v>2127</v>
      </c>
      <c r="C19" s="125">
        <v>1986</v>
      </c>
      <c r="D19" s="93">
        <f t="shared" si="0"/>
        <v>93.370944992947813</v>
      </c>
      <c r="E19" s="92">
        <v>6</v>
      </c>
    </row>
    <row r="20" spans="1:5" ht="24">
      <c r="A20" s="78" t="s">
        <v>7</v>
      </c>
      <c r="B20" s="125">
        <v>1152</v>
      </c>
      <c r="C20" s="125">
        <v>1074</v>
      </c>
      <c r="D20" s="93">
        <f t="shared" si="0"/>
        <v>93.229166666666671</v>
      </c>
      <c r="E20" s="92">
        <v>0</v>
      </c>
    </row>
    <row r="21" spans="1:5" ht="24">
      <c r="A21" s="78" t="s">
        <v>70</v>
      </c>
      <c r="B21" s="125">
        <v>5051</v>
      </c>
      <c r="C21" s="125">
        <v>4655</v>
      </c>
      <c r="D21" s="93">
        <f t="shared" si="0"/>
        <v>92.159968323104337</v>
      </c>
      <c r="E21" s="92">
        <v>13</v>
      </c>
    </row>
    <row r="22" spans="1:5" ht="24">
      <c r="A22" s="78" t="s">
        <v>21</v>
      </c>
      <c r="B22" s="125">
        <v>6509</v>
      </c>
      <c r="C22" s="125">
        <v>5952</v>
      </c>
      <c r="D22" s="93">
        <f t="shared" si="0"/>
        <v>91.442617913658012</v>
      </c>
      <c r="E22" s="92">
        <v>21</v>
      </c>
    </row>
    <row r="23" spans="1:5" ht="24">
      <c r="A23" s="78" t="s">
        <v>20</v>
      </c>
      <c r="B23" s="125">
        <v>1184</v>
      </c>
      <c r="C23" s="125">
        <v>1026</v>
      </c>
      <c r="D23" s="93">
        <f t="shared" si="0"/>
        <v>86.655405405405403</v>
      </c>
      <c r="E23" s="92">
        <v>4</v>
      </c>
    </row>
    <row r="24" spans="1:5" ht="24">
      <c r="A24" s="78" t="s">
        <v>15</v>
      </c>
      <c r="B24" s="125">
        <v>5566</v>
      </c>
      <c r="C24" s="125">
        <v>4653</v>
      </c>
      <c r="D24" s="93">
        <f t="shared" si="0"/>
        <v>83.596837944664031</v>
      </c>
      <c r="E24" s="92">
        <v>1</v>
      </c>
    </row>
    <row r="25" spans="1:5" ht="24">
      <c r="A25" s="78" t="s">
        <v>11</v>
      </c>
      <c r="B25" s="125">
        <v>2228</v>
      </c>
      <c r="C25" s="125">
        <v>1779</v>
      </c>
      <c r="D25" s="93">
        <f t="shared" si="0"/>
        <v>79.847396768402149</v>
      </c>
      <c r="E25" s="92">
        <v>8</v>
      </c>
    </row>
    <row r="26" spans="1:5" ht="24">
      <c r="A26" s="78" t="s">
        <v>14</v>
      </c>
      <c r="B26" s="125">
        <v>7066</v>
      </c>
      <c r="C26" s="125">
        <v>5467</v>
      </c>
      <c r="D26" s="93">
        <f t="shared" si="0"/>
        <v>77.370506651570906</v>
      </c>
      <c r="E26" s="92">
        <v>43</v>
      </c>
    </row>
    <row r="27" spans="1:5" ht="24">
      <c r="A27" s="78" t="s">
        <v>12</v>
      </c>
      <c r="B27" s="125">
        <v>2040</v>
      </c>
      <c r="C27" s="125">
        <v>1503</v>
      </c>
      <c r="D27" s="93">
        <f t="shared" si="0"/>
        <v>73.67647058823529</v>
      </c>
      <c r="E27" s="92">
        <v>5</v>
      </c>
    </row>
    <row r="28" spans="1:5" ht="24">
      <c r="A28" s="78" t="s">
        <v>26</v>
      </c>
      <c r="B28" s="125">
        <v>3657</v>
      </c>
      <c r="C28" s="125">
        <v>2560</v>
      </c>
      <c r="D28" s="93">
        <f t="shared" si="0"/>
        <v>70.002734481815693</v>
      </c>
      <c r="E28" s="92">
        <v>7</v>
      </c>
    </row>
    <row r="29" spans="1:5" ht="24">
      <c r="A29" s="78" t="s">
        <v>1451</v>
      </c>
      <c r="B29" s="125">
        <v>13465</v>
      </c>
      <c r="C29" s="125">
        <f>3656+5804</f>
        <v>9460</v>
      </c>
      <c r="D29" s="93">
        <f t="shared" si="0"/>
        <v>70.256219829186776</v>
      </c>
      <c r="E29" s="92">
        <v>28</v>
      </c>
    </row>
    <row r="30" spans="1:5" ht="24">
      <c r="A30" s="78" t="s">
        <v>1623</v>
      </c>
      <c r="B30" s="126">
        <f>SUM(B3:B29)</f>
        <v>86141</v>
      </c>
      <c r="C30" s="126">
        <f>SUM(C3:C29)</f>
        <v>79533</v>
      </c>
      <c r="D30" s="127">
        <f t="shared" si="0"/>
        <v>92.328856177662203</v>
      </c>
      <c r="E30" s="126">
        <f>SUM(E4:E29)</f>
        <v>213</v>
      </c>
    </row>
  </sheetData>
  <mergeCells count="1">
    <mergeCell ref="A1:E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35"/>
  <sheetViews>
    <sheetView workbookViewId="0">
      <pane ySplit="3" topLeftCell="A22" activePane="bottomLeft" state="frozen"/>
      <selection pane="bottomLeft" activeCell="R32" sqref="R32"/>
    </sheetView>
  </sheetViews>
  <sheetFormatPr defaultRowHeight="24"/>
  <cols>
    <col min="1" max="1" width="4.625" style="91" customWidth="1"/>
    <col min="2" max="2" width="11.25" style="91" customWidth="1"/>
    <col min="3" max="3" width="6.75" style="91" customWidth="1"/>
    <col min="4" max="4" width="5.75" style="91" bestFit="1" customWidth="1"/>
    <col min="5" max="5" width="6.5" style="91" bestFit="1" customWidth="1"/>
    <col min="6" max="6" width="6.625" style="91" bestFit="1" customWidth="1"/>
    <col min="7" max="7" width="6.5" style="91" bestFit="1" customWidth="1"/>
    <col min="8" max="8" width="7.125" style="91" customWidth="1"/>
    <col min="9" max="9" width="6.5" style="91" bestFit="1" customWidth="1"/>
    <col min="10" max="10" width="6.25" style="91" customWidth="1"/>
    <col min="11" max="11" width="6.5" style="91" bestFit="1" customWidth="1"/>
    <col min="12" max="12" width="6.25" style="91" customWidth="1"/>
    <col min="13" max="13" width="5.125" style="91" customWidth="1"/>
    <col min="14" max="15" width="5.375" style="91" customWidth="1"/>
    <col min="16" max="16384" width="9" style="91"/>
  </cols>
  <sheetData>
    <row r="1" spans="1:16" ht="45.75" customHeight="1">
      <c r="A1" s="219" t="s">
        <v>2147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6" ht="19.5" customHeight="1">
      <c r="A2" s="220" t="s">
        <v>0</v>
      </c>
      <c r="B2" s="221" t="s">
        <v>28</v>
      </c>
      <c r="C2" s="221" t="s">
        <v>33</v>
      </c>
      <c r="D2" s="217" t="s">
        <v>1439</v>
      </c>
      <c r="E2" s="217"/>
      <c r="F2" s="217"/>
      <c r="G2" s="217"/>
      <c r="H2" s="217"/>
      <c r="I2" s="217"/>
      <c r="J2" s="217" t="s">
        <v>1440</v>
      </c>
      <c r="K2" s="217"/>
      <c r="L2" s="217"/>
      <c r="M2" s="217"/>
      <c r="N2" s="217"/>
      <c r="O2" s="217"/>
    </row>
    <row r="3" spans="1:16" ht="45.75" customHeight="1">
      <c r="A3" s="220"/>
      <c r="B3" s="221"/>
      <c r="C3" s="221"/>
      <c r="D3" s="94" t="s">
        <v>1441</v>
      </c>
      <c r="E3" s="94" t="s">
        <v>2</v>
      </c>
      <c r="F3" s="94" t="s">
        <v>1442</v>
      </c>
      <c r="G3" s="94" t="s">
        <v>2</v>
      </c>
      <c r="H3" s="94" t="s">
        <v>1443</v>
      </c>
      <c r="I3" s="94" t="s">
        <v>2</v>
      </c>
      <c r="J3" s="95" t="s">
        <v>36</v>
      </c>
      <c r="K3" s="95" t="s">
        <v>2</v>
      </c>
      <c r="L3" s="95" t="s">
        <v>1444</v>
      </c>
      <c r="M3" s="95" t="s">
        <v>2</v>
      </c>
      <c r="N3" s="95" t="s">
        <v>1445</v>
      </c>
      <c r="O3" s="95" t="s">
        <v>2</v>
      </c>
    </row>
    <row r="4" spans="1:16" ht="21.75" customHeight="1">
      <c r="A4" s="2">
        <v>1</v>
      </c>
      <c r="B4" s="190" t="s">
        <v>1449</v>
      </c>
      <c r="C4" s="2">
        <v>11</v>
      </c>
      <c r="D4" s="92">
        <v>6</v>
      </c>
      <c r="E4" s="93">
        <f>+D4/C4*100</f>
        <v>54.54545454545454</v>
      </c>
      <c r="F4" s="92">
        <v>1</v>
      </c>
      <c r="G4" s="93">
        <f>+F4/C4*100</f>
        <v>9.0909090909090917</v>
      </c>
      <c r="H4" s="92">
        <v>1</v>
      </c>
      <c r="I4" s="93">
        <f>+H4/C4*100</f>
        <v>9.0909090909090917</v>
      </c>
      <c r="J4" s="92">
        <v>0</v>
      </c>
      <c r="K4" s="93">
        <f>+J4/C4*100</f>
        <v>0</v>
      </c>
      <c r="L4" s="92">
        <v>0</v>
      </c>
      <c r="M4" s="93">
        <f>+L4/C4*100</f>
        <v>0</v>
      </c>
      <c r="N4" s="92">
        <v>3</v>
      </c>
      <c r="O4" s="93">
        <f>+N4/C4*100</f>
        <v>27.27272727272727</v>
      </c>
      <c r="P4" s="91">
        <f>N4+L4+J4+H4+F4+D4</f>
        <v>11</v>
      </c>
    </row>
    <row r="5" spans="1:16" ht="21.75" customHeight="1">
      <c r="A5" s="2">
        <v>2</v>
      </c>
      <c r="B5" s="191" t="s">
        <v>29</v>
      </c>
      <c r="C5" s="2">
        <v>3</v>
      </c>
      <c r="D5" s="92">
        <v>2</v>
      </c>
      <c r="E5" s="93">
        <f t="shared" ref="E5:E34" si="0">+D5/C5*100</f>
        <v>66.666666666666657</v>
      </c>
      <c r="F5" s="92"/>
      <c r="G5" s="93">
        <f t="shared" ref="G5:G34" si="1">+F5/C5*100</f>
        <v>0</v>
      </c>
      <c r="H5" s="92"/>
      <c r="I5" s="93">
        <f t="shared" ref="I5:I34" si="2">+H5/C5*100</f>
        <v>0</v>
      </c>
      <c r="J5" s="92">
        <v>1</v>
      </c>
      <c r="K5" s="93">
        <f t="shared" ref="K5:K34" si="3">+J5/C5*100</f>
        <v>33.333333333333329</v>
      </c>
      <c r="L5" s="92"/>
      <c r="M5" s="93">
        <f t="shared" ref="M5:M34" si="4">+L5/C5*100</f>
        <v>0</v>
      </c>
      <c r="N5" s="92">
        <v>0</v>
      </c>
      <c r="O5" s="93">
        <f t="shared" ref="O5:O34" si="5">+N5/C5*100</f>
        <v>0</v>
      </c>
      <c r="P5" s="91">
        <f t="shared" ref="P5:P34" si="6">N5+L5+J5+H5+F5+D5</f>
        <v>3</v>
      </c>
    </row>
    <row r="6" spans="1:16" ht="21.75" customHeight="1">
      <c r="A6" s="2">
        <v>3</v>
      </c>
      <c r="B6" s="191" t="s">
        <v>3</v>
      </c>
      <c r="C6" s="2">
        <v>2</v>
      </c>
      <c r="D6" s="92">
        <v>2</v>
      </c>
      <c r="E6" s="93">
        <f t="shared" si="0"/>
        <v>100</v>
      </c>
      <c r="F6" s="92"/>
      <c r="G6" s="93">
        <f t="shared" si="1"/>
        <v>0</v>
      </c>
      <c r="H6" s="92">
        <v>0</v>
      </c>
      <c r="I6" s="93">
        <f t="shared" si="2"/>
        <v>0</v>
      </c>
      <c r="J6" s="92"/>
      <c r="K6" s="93">
        <f t="shared" si="3"/>
        <v>0</v>
      </c>
      <c r="L6" s="92"/>
      <c r="M6" s="93">
        <f t="shared" si="4"/>
        <v>0</v>
      </c>
      <c r="N6" s="92">
        <v>0</v>
      </c>
      <c r="O6" s="93">
        <f t="shared" si="5"/>
        <v>0</v>
      </c>
      <c r="P6" s="91">
        <f t="shared" si="6"/>
        <v>2</v>
      </c>
    </row>
    <row r="7" spans="1:16" ht="21.75" customHeight="1">
      <c r="A7" s="2">
        <v>4</v>
      </c>
      <c r="B7" s="191" t="s">
        <v>4</v>
      </c>
      <c r="C7" s="2">
        <v>4</v>
      </c>
      <c r="D7" s="92">
        <v>2</v>
      </c>
      <c r="E7" s="93">
        <f t="shared" si="0"/>
        <v>50</v>
      </c>
      <c r="F7" s="92"/>
      <c r="G7" s="93">
        <f t="shared" si="1"/>
        <v>0</v>
      </c>
      <c r="H7" s="92">
        <v>2</v>
      </c>
      <c r="I7" s="93">
        <f t="shared" si="2"/>
        <v>50</v>
      </c>
      <c r="J7" s="92"/>
      <c r="K7" s="93">
        <f t="shared" si="3"/>
        <v>0</v>
      </c>
      <c r="L7" s="92"/>
      <c r="M7" s="93">
        <f t="shared" si="4"/>
        <v>0</v>
      </c>
      <c r="N7" s="92"/>
      <c r="O7" s="93">
        <f t="shared" si="5"/>
        <v>0</v>
      </c>
      <c r="P7" s="91">
        <f t="shared" si="6"/>
        <v>4</v>
      </c>
    </row>
    <row r="8" spans="1:16" ht="21.75" customHeight="1">
      <c r="A8" s="2">
        <v>5</v>
      </c>
      <c r="B8" s="191" t="s">
        <v>5</v>
      </c>
      <c r="C8" s="2">
        <v>0</v>
      </c>
      <c r="D8" s="92"/>
      <c r="E8" s="93" t="e">
        <f t="shared" si="0"/>
        <v>#DIV/0!</v>
      </c>
      <c r="F8" s="92"/>
      <c r="G8" s="93" t="e">
        <f t="shared" si="1"/>
        <v>#DIV/0!</v>
      </c>
      <c r="H8" s="92">
        <v>0</v>
      </c>
      <c r="I8" s="93" t="e">
        <f t="shared" si="2"/>
        <v>#DIV/0!</v>
      </c>
      <c r="J8" s="92"/>
      <c r="K8" s="93" t="e">
        <f t="shared" si="3"/>
        <v>#DIV/0!</v>
      </c>
      <c r="L8" s="92"/>
      <c r="M8" s="93" t="e">
        <f t="shared" si="4"/>
        <v>#DIV/0!</v>
      </c>
      <c r="N8" s="92"/>
      <c r="O8" s="93" t="e">
        <f t="shared" si="5"/>
        <v>#DIV/0!</v>
      </c>
      <c r="P8" s="91">
        <f t="shared" si="6"/>
        <v>0</v>
      </c>
    </row>
    <row r="9" spans="1:16" ht="21.75" customHeight="1">
      <c r="A9" s="2">
        <v>6</v>
      </c>
      <c r="B9" s="191" t="s">
        <v>6</v>
      </c>
      <c r="C9" s="2">
        <v>1</v>
      </c>
      <c r="D9" s="92">
        <v>1</v>
      </c>
      <c r="E9" s="93">
        <f t="shared" si="0"/>
        <v>100</v>
      </c>
      <c r="F9" s="92"/>
      <c r="G9" s="93">
        <f t="shared" si="1"/>
        <v>0</v>
      </c>
      <c r="H9" s="92"/>
      <c r="I9" s="93">
        <f t="shared" si="2"/>
        <v>0</v>
      </c>
      <c r="J9" s="92"/>
      <c r="K9" s="93">
        <f t="shared" si="3"/>
        <v>0</v>
      </c>
      <c r="L9" s="92"/>
      <c r="M9" s="93">
        <f t="shared" si="4"/>
        <v>0</v>
      </c>
      <c r="N9" s="92">
        <v>0</v>
      </c>
      <c r="O9" s="93">
        <f t="shared" si="5"/>
        <v>0</v>
      </c>
      <c r="P9" s="91">
        <f t="shared" si="6"/>
        <v>1</v>
      </c>
    </row>
    <row r="10" spans="1:16" ht="21.75" customHeight="1">
      <c r="A10" s="2">
        <v>7</v>
      </c>
      <c r="B10" s="191" t="s">
        <v>7</v>
      </c>
      <c r="C10" s="2">
        <v>2</v>
      </c>
      <c r="D10" s="92">
        <v>2</v>
      </c>
      <c r="E10" s="93">
        <f t="shared" si="0"/>
        <v>100</v>
      </c>
      <c r="F10" s="92"/>
      <c r="G10" s="93">
        <f t="shared" si="1"/>
        <v>0</v>
      </c>
      <c r="H10" s="92"/>
      <c r="I10" s="93">
        <f t="shared" si="2"/>
        <v>0</v>
      </c>
      <c r="J10" s="92"/>
      <c r="K10" s="93">
        <f t="shared" si="3"/>
        <v>0</v>
      </c>
      <c r="L10" s="92"/>
      <c r="M10" s="93">
        <f t="shared" si="4"/>
        <v>0</v>
      </c>
      <c r="N10" s="92"/>
      <c r="O10" s="93">
        <f t="shared" si="5"/>
        <v>0</v>
      </c>
      <c r="P10" s="91">
        <f t="shared" si="6"/>
        <v>2</v>
      </c>
    </row>
    <row r="11" spans="1:16" ht="21.75" customHeight="1">
      <c r="A11" s="2">
        <v>8</v>
      </c>
      <c r="B11" s="191" t="s">
        <v>8</v>
      </c>
      <c r="C11" s="2">
        <v>7</v>
      </c>
      <c r="D11" s="92">
        <v>5</v>
      </c>
      <c r="E11" s="93">
        <f t="shared" si="0"/>
        <v>71.428571428571431</v>
      </c>
      <c r="F11" s="92">
        <v>1</v>
      </c>
      <c r="G11" s="93">
        <f t="shared" si="1"/>
        <v>14.285714285714285</v>
      </c>
      <c r="H11" s="92">
        <v>1</v>
      </c>
      <c r="I11" s="93">
        <f t="shared" si="2"/>
        <v>14.285714285714285</v>
      </c>
      <c r="J11" s="92"/>
      <c r="K11" s="93">
        <f t="shared" si="3"/>
        <v>0</v>
      </c>
      <c r="L11" s="92"/>
      <c r="M11" s="93">
        <f t="shared" si="4"/>
        <v>0</v>
      </c>
      <c r="N11" s="92"/>
      <c r="O11" s="93">
        <f t="shared" si="5"/>
        <v>0</v>
      </c>
      <c r="P11" s="91">
        <f t="shared" si="6"/>
        <v>7</v>
      </c>
    </row>
    <row r="12" spans="1:16" ht="21.75" customHeight="1">
      <c r="A12" s="2">
        <v>9</v>
      </c>
      <c r="B12" s="191" t="s">
        <v>9</v>
      </c>
      <c r="C12" s="2">
        <v>2</v>
      </c>
      <c r="D12" s="92">
        <v>1</v>
      </c>
      <c r="E12" s="93">
        <f t="shared" si="0"/>
        <v>50</v>
      </c>
      <c r="F12" s="92"/>
      <c r="G12" s="93">
        <f t="shared" si="1"/>
        <v>0</v>
      </c>
      <c r="H12" s="92">
        <v>1</v>
      </c>
      <c r="I12" s="93">
        <f t="shared" si="2"/>
        <v>50</v>
      </c>
      <c r="J12" s="92"/>
      <c r="K12" s="93">
        <f t="shared" si="3"/>
        <v>0</v>
      </c>
      <c r="L12" s="92"/>
      <c r="M12" s="93">
        <f t="shared" si="4"/>
        <v>0</v>
      </c>
      <c r="N12" s="92"/>
      <c r="O12" s="93">
        <f t="shared" si="5"/>
        <v>0</v>
      </c>
      <c r="P12" s="91">
        <f t="shared" si="6"/>
        <v>2</v>
      </c>
    </row>
    <row r="13" spans="1:16" ht="21.75" customHeight="1">
      <c r="A13" s="2">
        <v>10</v>
      </c>
      <c r="B13" s="191" t="s">
        <v>10</v>
      </c>
      <c r="C13" s="2">
        <v>2</v>
      </c>
      <c r="D13" s="92">
        <v>0</v>
      </c>
      <c r="E13" s="93">
        <f t="shared" si="0"/>
        <v>0</v>
      </c>
      <c r="F13" s="92">
        <v>1</v>
      </c>
      <c r="G13" s="93">
        <f t="shared" si="1"/>
        <v>50</v>
      </c>
      <c r="H13" s="92">
        <v>1</v>
      </c>
      <c r="I13" s="93">
        <f t="shared" si="2"/>
        <v>50</v>
      </c>
      <c r="J13" s="92"/>
      <c r="K13" s="93">
        <f t="shared" si="3"/>
        <v>0</v>
      </c>
      <c r="L13" s="92"/>
      <c r="M13" s="93">
        <f t="shared" si="4"/>
        <v>0</v>
      </c>
      <c r="N13" s="92"/>
      <c r="O13" s="93">
        <f t="shared" si="5"/>
        <v>0</v>
      </c>
      <c r="P13" s="91">
        <f t="shared" si="6"/>
        <v>2</v>
      </c>
    </row>
    <row r="14" spans="1:16" ht="21.75" customHeight="1">
      <c r="A14" s="2">
        <v>11</v>
      </c>
      <c r="B14" s="191" t="s">
        <v>11</v>
      </c>
      <c r="C14" s="2">
        <v>1</v>
      </c>
      <c r="D14" s="92">
        <v>1</v>
      </c>
      <c r="E14" s="93">
        <f t="shared" si="0"/>
        <v>100</v>
      </c>
      <c r="F14" s="92"/>
      <c r="G14" s="93">
        <f t="shared" si="1"/>
        <v>0</v>
      </c>
      <c r="H14" s="92"/>
      <c r="I14" s="93">
        <f t="shared" si="2"/>
        <v>0</v>
      </c>
      <c r="J14" s="92"/>
      <c r="K14" s="93">
        <f t="shared" si="3"/>
        <v>0</v>
      </c>
      <c r="L14" s="92"/>
      <c r="M14" s="93">
        <f t="shared" si="4"/>
        <v>0</v>
      </c>
      <c r="N14" s="92"/>
      <c r="O14" s="93">
        <f t="shared" si="5"/>
        <v>0</v>
      </c>
      <c r="P14" s="91">
        <f t="shared" si="6"/>
        <v>1</v>
      </c>
    </row>
    <row r="15" spans="1:16" ht="21.75" customHeight="1">
      <c r="A15" s="2">
        <v>12</v>
      </c>
      <c r="B15" s="191" t="s">
        <v>12</v>
      </c>
      <c r="C15" s="2"/>
      <c r="D15" s="92"/>
      <c r="E15" s="93" t="e">
        <f t="shared" si="0"/>
        <v>#DIV/0!</v>
      </c>
      <c r="F15" s="92"/>
      <c r="G15" s="93" t="e">
        <f t="shared" si="1"/>
        <v>#DIV/0!</v>
      </c>
      <c r="H15" s="92"/>
      <c r="I15" s="93" t="e">
        <f t="shared" si="2"/>
        <v>#DIV/0!</v>
      </c>
      <c r="J15" s="92"/>
      <c r="K15" s="93" t="e">
        <f t="shared" si="3"/>
        <v>#DIV/0!</v>
      </c>
      <c r="L15" s="92"/>
      <c r="M15" s="93" t="e">
        <f t="shared" si="4"/>
        <v>#DIV/0!</v>
      </c>
      <c r="N15" s="92"/>
      <c r="O15" s="93" t="e">
        <f t="shared" si="5"/>
        <v>#DIV/0!</v>
      </c>
      <c r="P15" s="91">
        <f t="shared" si="6"/>
        <v>0</v>
      </c>
    </row>
    <row r="16" spans="1:16" ht="21.75" customHeight="1">
      <c r="A16" s="2">
        <v>13</v>
      </c>
      <c r="B16" s="191" t="s">
        <v>13</v>
      </c>
      <c r="C16" s="2">
        <v>2</v>
      </c>
      <c r="D16" s="92">
        <v>2</v>
      </c>
      <c r="E16" s="93">
        <f t="shared" si="0"/>
        <v>100</v>
      </c>
      <c r="F16" s="92"/>
      <c r="G16" s="93">
        <f t="shared" si="1"/>
        <v>0</v>
      </c>
      <c r="H16" s="92"/>
      <c r="I16" s="93">
        <f t="shared" si="2"/>
        <v>0</v>
      </c>
      <c r="J16" s="92"/>
      <c r="K16" s="93">
        <f t="shared" si="3"/>
        <v>0</v>
      </c>
      <c r="L16" s="92"/>
      <c r="M16" s="93">
        <f t="shared" si="4"/>
        <v>0</v>
      </c>
      <c r="N16" s="92"/>
      <c r="O16" s="93">
        <f t="shared" si="5"/>
        <v>0</v>
      </c>
      <c r="P16" s="91">
        <f t="shared" si="6"/>
        <v>2</v>
      </c>
    </row>
    <row r="17" spans="1:16" ht="21.75" customHeight="1">
      <c r="A17" s="2">
        <v>14</v>
      </c>
      <c r="B17" s="191" t="s">
        <v>14</v>
      </c>
      <c r="C17" s="2">
        <v>3</v>
      </c>
      <c r="D17" s="92">
        <v>2</v>
      </c>
      <c r="E17" s="93">
        <f t="shared" si="0"/>
        <v>66.666666666666657</v>
      </c>
      <c r="F17" s="92"/>
      <c r="G17" s="93">
        <f t="shared" si="1"/>
        <v>0</v>
      </c>
      <c r="H17" s="92"/>
      <c r="I17" s="93">
        <f t="shared" si="2"/>
        <v>0</v>
      </c>
      <c r="J17" s="92">
        <v>1</v>
      </c>
      <c r="K17" s="93">
        <f t="shared" si="3"/>
        <v>33.333333333333329</v>
      </c>
      <c r="L17" s="92"/>
      <c r="M17" s="93">
        <f t="shared" si="4"/>
        <v>0</v>
      </c>
      <c r="N17" s="92"/>
      <c r="O17" s="93">
        <f t="shared" si="5"/>
        <v>0</v>
      </c>
      <c r="P17" s="91">
        <f t="shared" si="6"/>
        <v>3</v>
      </c>
    </row>
    <row r="18" spans="1:16" ht="21.75" customHeight="1">
      <c r="A18" s="2">
        <v>15</v>
      </c>
      <c r="B18" s="190" t="s">
        <v>32</v>
      </c>
      <c r="C18" s="2">
        <v>2</v>
      </c>
      <c r="D18" s="92">
        <v>1</v>
      </c>
      <c r="E18" s="93">
        <f t="shared" si="0"/>
        <v>50</v>
      </c>
      <c r="F18" s="92"/>
      <c r="G18" s="93">
        <f t="shared" si="1"/>
        <v>0</v>
      </c>
      <c r="H18" s="92"/>
      <c r="I18" s="93">
        <f t="shared" si="2"/>
        <v>0</v>
      </c>
      <c r="J18" s="92">
        <v>1</v>
      </c>
      <c r="K18" s="93">
        <f t="shared" si="3"/>
        <v>50</v>
      </c>
      <c r="L18" s="92"/>
      <c r="M18" s="93">
        <f t="shared" si="4"/>
        <v>0</v>
      </c>
      <c r="N18" s="92"/>
      <c r="O18" s="93">
        <f t="shared" si="5"/>
        <v>0</v>
      </c>
      <c r="P18" s="91">
        <f t="shared" si="6"/>
        <v>2</v>
      </c>
    </row>
    <row r="19" spans="1:16" ht="21.75" customHeight="1">
      <c r="A19" s="2">
        <v>16</v>
      </c>
      <c r="B19" s="191" t="s">
        <v>15</v>
      </c>
      <c r="C19" s="2">
        <v>2</v>
      </c>
      <c r="D19" s="92">
        <v>1</v>
      </c>
      <c r="E19" s="93">
        <f t="shared" si="0"/>
        <v>50</v>
      </c>
      <c r="F19" s="92"/>
      <c r="G19" s="93">
        <f t="shared" si="1"/>
        <v>0</v>
      </c>
      <c r="H19" s="92">
        <v>1</v>
      </c>
      <c r="I19" s="93">
        <f t="shared" si="2"/>
        <v>50</v>
      </c>
      <c r="J19" s="92"/>
      <c r="K19" s="93">
        <f t="shared" si="3"/>
        <v>0</v>
      </c>
      <c r="L19" s="92"/>
      <c r="M19" s="93">
        <f t="shared" si="4"/>
        <v>0</v>
      </c>
      <c r="N19" s="92"/>
      <c r="O19" s="93">
        <f t="shared" si="5"/>
        <v>0</v>
      </c>
      <c r="P19" s="91">
        <f t="shared" si="6"/>
        <v>2</v>
      </c>
    </row>
    <row r="20" spans="1:16" ht="21.75" customHeight="1">
      <c r="A20" s="2">
        <v>17</v>
      </c>
      <c r="B20" s="191" t="s">
        <v>16</v>
      </c>
      <c r="C20" s="2">
        <v>0</v>
      </c>
      <c r="D20" s="92">
        <v>0</v>
      </c>
      <c r="E20" s="93" t="e">
        <f t="shared" si="0"/>
        <v>#DIV/0!</v>
      </c>
      <c r="F20" s="92"/>
      <c r="G20" s="93" t="e">
        <f t="shared" si="1"/>
        <v>#DIV/0!</v>
      </c>
      <c r="H20" s="92"/>
      <c r="I20" s="93" t="e">
        <f t="shared" si="2"/>
        <v>#DIV/0!</v>
      </c>
      <c r="J20" s="92"/>
      <c r="K20" s="93" t="e">
        <f t="shared" si="3"/>
        <v>#DIV/0!</v>
      </c>
      <c r="L20" s="92"/>
      <c r="M20" s="93" t="e">
        <f t="shared" si="4"/>
        <v>#DIV/0!</v>
      </c>
      <c r="N20" s="92"/>
      <c r="O20" s="93" t="e">
        <f t="shared" si="5"/>
        <v>#DIV/0!</v>
      </c>
      <c r="P20" s="91">
        <f t="shared" si="6"/>
        <v>0</v>
      </c>
    </row>
    <row r="21" spans="1:16" ht="21.75" customHeight="1">
      <c r="A21" s="2">
        <v>18</v>
      </c>
      <c r="B21" s="191" t="s">
        <v>17</v>
      </c>
      <c r="C21" s="2">
        <v>1</v>
      </c>
      <c r="D21" s="92">
        <v>1</v>
      </c>
      <c r="E21" s="93">
        <f t="shared" si="0"/>
        <v>100</v>
      </c>
      <c r="F21" s="92"/>
      <c r="G21" s="93">
        <f t="shared" si="1"/>
        <v>0</v>
      </c>
      <c r="H21" s="92"/>
      <c r="I21" s="93">
        <f t="shared" si="2"/>
        <v>0</v>
      </c>
      <c r="J21" s="92"/>
      <c r="K21" s="93">
        <f t="shared" si="3"/>
        <v>0</v>
      </c>
      <c r="L21" s="92"/>
      <c r="M21" s="93">
        <f t="shared" si="4"/>
        <v>0</v>
      </c>
      <c r="N21" s="92"/>
      <c r="O21" s="93">
        <f t="shared" si="5"/>
        <v>0</v>
      </c>
      <c r="P21" s="91">
        <f t="shared" si="6"/>
        <v>1</v>
      </c>
    </row>
    <row r="22" spans="1:16" ht="21.75" customHeight="1">
      <c r="A22" s="2">
        <v>19</v>
      </c>
      <c r="B22" s="191" t="s">
        <v>18</v>
      </c>
      <c r="C22" s="2">
        <v>4</v>
      </c>
      <c r="D22" s="92">
        <v>4</v>
      </c>
      <c r="E22" s="93">
        <f t="shared" si="0"/>
        <v>100</v>
      </c>
      <c r="F22" s="92"/>
      <c r="G22" s="93">
        <f t="shared" si="1"/>
        <v>0</v>
      </c>
      <c r="H22" s="92">
        <v>0</v>
      </c>
      <c r="I22" s="93">
        <f t="shared" si="2"/>
        <v>0</v>
      </c>
      <c r="J22" s="92"/>
      <c r="K22" s="93">
        <f t="shared" si="3"/>
        <v>0</v>
      </c>
      <c r="L22" s="92"/>
      <c r="M22" s="93">
        <f t="shared" si="4"/>
        <v>0</v>
      </c>
      <c r="N22" s="92"/>
      <c r="O22" s="93">
        <f t="shared" si="5"/>
        <v>0</v>
      </c>
      <c r="P22" s="91">
        <f t="shared" si="6"/>
        <v>4</v>
      </c>
    </row>
    <row r="23" spans="1:16" ht="21.75" customHeight="1">
      <c r="A23" s="2">
        <v>20</v>
      </c>
      <c r="B23" s="191" t="s">
        <v>19</v>
      </c>
      <c r="C23" s="2">
        <v>3</v>
      </c>
      <c r="D23" s="92">
        <v>3</v>
      </c>
      <c r="E23" s="93">
        <f t="shared" si="0"/>
        <v>100</v>
      </c>
      <c r="F23" s="92"/>
      <c r="G23" s="93">
        <f t="shared" si="1"/>
        <v>0</v>
      </c>
      <c r="H23" s="92"/>
      <c r="I23" s="93">
        <f t="shared" si="2"/>
        <v>0</v>
      </c>
      <c r="J23" s="92"/>
      <c r="K23" s="93">
        <f t="shared" si="3"/>
        <v>0</v>
      </c>
      <c r="L23" s="92"/>
      <c r="M23" s="93">
        <f t="shared" si="4"/>
        <v>0</v>
      </c>
      <c r="N23" s="92"/>
      <c r="O23" s="93">
        <f t="shared" si="5"/>
        <v>0</v>
      </c>
      <c r="P23" s="91">
        <f t="shared" si="6"/>
        <v>3</v>
      </c>
    </row>
    <row r="24" spans="1:16" ht="21.75" customHeight="1">
      <c r="A24" s="2">
        <v>21</v>
      </c>
      <c r="B24" s="191" t="s">
        <v>20</v>
      </c>
      <c r="C24" s="2">
        <v>0</v>
      </c>
      <c r="D24" s="92"/>
      <c r="E24" s="93" t="e">
        <f t="shared" si="0"/>
        <v>#DIV/0!</v>
      </c>
      <c r="F24" s="92">
        <v>0</v>
      </c>
      <c r="G24" s="93" t="e">
        <f t="shared" si="1"/>
        <v>#DIV/0!</v>
      </c>
      <c r="H24" s="92">
        <v>0</v>
      </c>
      <c r="I24" s="93" t="e">
        <f t="shared" si="2"/>
        <v>#DIV/0!</v>
      </c>
      <c r="J24" s="92"/>
      <c r="K24" s="93" t="e">
        <f t="shared" si="3"/>
        <v>#DIV/0!</v>
      </c>
      <c r="L24" s="92"/>
      <c r="M24" s="93" t="e">
        <f t="shared" si="4"/>
        <v>#DIV/0!</v>
      </c>
      <c r="N24" s="92"/>
      <c r="O24" s="93" t="e">
        <f t="shared" si="5"/>
        <v>#DIV/0!</v>
      </c>
      <c r="P24" s="91">
        <f t="shared" si="6"/>
        <v>0</v>
      </c>
    </row>
    <row r="25" spans="1:16" ht="21.75" customHeight="1">
      <c r="A25" s="2">
        <v>22</v>
      </c>
      <c r="B25" s="191" t="s">
        <v>21</v>
      </c>
      <c r="C25" s="2">
        <v>5</v>
      </c>
      <c r="D25" s="92">
        <v>3</v>
      </c>
      <c r="E25" s="93">
        <f t="shared" si="0"/>
        <v>60</v>
      </c>
      <c r="F25" s="92">
        <v>0</v>
      </c>
      <c r="G25" s="93">
        <f t="shared" si="1"/>
        <v>0</v>
      </c>
      <c r="H25" s="92">
        <v>2</v>
      </c>
      <c r="I25" s="93">
        <f t="shared" si="2"/>
        <v>40</v>
      </c>
      <c r="J25" s="92"/>
      <c r="K25" s="93">
        <f t="shared" si="3"/>
        <v>0</v>
      </c>
      <c r="L25" s="92"/>
      <c r="M25" s="93">
        <f t="shared" si="4"/>
        <v>0</v>
      </c>
      <c r="N25" s="92">
        <v>0</v>
      </c>
      <c r="O25" s="93">
        <f t="shared" si="5"/>
        <v>0</v>
      </c>
      <c r="P25" s="91">
        <f t="shared" si="6"/>
        <v>5</v>
      </c>
    </row>
    <row r="26" spans="1:16" ht="21.75" customHeight="1">
      <c r="A26" s="2">
        <v>23</v>
      </c>
      <c r="B26" s="191" t="s">
        <v>22</v>
      </c>
      <c r="C26" s="2">
        <v>2</v>
      </c>
      <c r="D26" s="92">
        <v>0</v>
      </c>
      <c r="E26" s="93">
        <f t="shared" si="0"/>
        <v>0</v>
      </c>
      <c r="F26" s="92"/>
      <c r="G26" s="93">
        <f t="shared" si="1"/>
        <v>0</v>
      </c>
      <c r="H26" s="92">
        <v>0</v>
      </c>
      <c r="I26" s="93">
        <f t="shared" si="2"/>
        <v>0</v>
      </c>
      <c r="J26" s="92">
        <v>2</v>
      </c>
      <c r="K26" s="93">
        <f t="shared" si="3"/>
        <v>100</v>
      </c>
      <c r="L26" s="92"/>
      <c r="M26" s="93">
        <f t="shared" si="4"/>
        <v>0</v>
      </c>
      <c r="N26" s="92"/>
      <c r="O26" s="93">
        <f t="shared" si="5"/>
        <v>0</v>
      </c>
      <c r="P26" s="91">
        <f t="shared" si="6"/>
        <v>2</v>
      </c>
    </row>
    <row r="27" spans="1:16" ht="21.75" customHeight="1">
      <c r="A27" s="2">
        <v>24</v>
      </c>
      <c r="B27" s="191" t="s">
        <v>23</v>
      </c>
      <c r="C27" s="2">
        <v>4</v>
      </c>
      <c r="D27" s="92">
        <v>4</v>
      </c>
      <c r="E27" s="93">
        <f t="shared" si="0"/>
        <v>100</v>
      </c>
      <c r="F27" s="92"/>
      <c r="G27" s="93">
        <f t="shared" si="1"/>
        <v>0</v>
      </c>
      <c r="H27" s="92">
        <v>0</v>
      </c>
      <c r="I27" s="93">
        <f t="shared" si="2"/>
        <v>0</v>
      </c>
      <c r="J27" s="92"/>
      <c r="K27" s="93">
        <f t="shared" si="3"/>
        <v>0</v>
      </c>
      <c r="L27" s="92"/>
      <c r="M27" s="93">
        <f t="shared" si="4"/>
        <v>0</v>
      </c>
      <c r="N27" s="92"/>
      <c r="O27" s="93">
        <f t="shared" si="5"/>
        <v>0</v>
      </c>
      <c r="P27" s="91">
        <f t="shared" si="6"/>
        <v>4</v>
      </c>
    </row>
    <row r="28" spans="1:16" ht="21.75" customHeight="1">
      <c r="A28" s="2">
        <v>25</v>
      </c>
      <c r="B28" s="191" t="s">
        <v>24</v>
      </c>
      <c r="C28" s="2">
        <v>0</v>
      </c>
      <c r="D28" s="92">
        <v>0</v>
      </c>
      <c r="E28" s="93" t="e">
        <f t="shared" si="0"/>
        <v>#DIV/0!</v>
      </c>
      <c r="F28" s="92"/>
      <c r="G28" s="93" t="e">
        <f t="shared" si="1"/>
        <v>#DIV/0!</v>
      </c>
      <c r="H28" s="92"/>
      <c r="I28" s="93" t="e">
        <f t="shared" si="2"/>
        <v>#DIV/0!</v>
      </c>
      <c r="J28" s="92"/>
      <c r="K28" s="93" t="e">
        <f t="shared" si="3"/>
        <v>#DIV/0!</v>
      </c>
      <c r="L28" s="92"/>
      <c r="M28" s="93" t="e">
        <f t="shared" si="4"/>
        <v>#DIV/0!</v>
      </c>
      <c r="N28" s="92"/>
      <c r="O28" s="93" t="e">
        <f t="shared" si="5"/>
        <v>#DIV/0!</v>
      </c>
      <c r="P28" s="91">
        <f t="shared" si="6"/>
        <v>0</v>
      </c>
    </row>
    <row r="29" spans="1:16" ht="21.75" customHeight="1">
      <c r="A29" s="2">
        <v>26</v>
      </c>
      <c r="B29" s="191" t="s">
        <v>25</v>
      </c>
      <c r="C29" s="2">
        <v>1</v>
      </c>
      <c r="D29" s="92">
        <v>1</v>
      </c>
      <c r="E29" s="93">
        <f t="shared" si="0"/>
        <v>100</v>
      </c>
      <c r="F29" s="92"/>
      <c r="G29" s="93">
        <f t="shared" si="1"/>
        <v>0</v>
      </c>
      <c r="H29" s="92">
        <v>0</v>
      </c>
      <c r="I29" s="93">
        <f t="shared" si="2"/>
        <v>0</v>
      </c>
      <c r="J29" s="92">
        <v>0</v>
      </c>
      <c r="K29" s="93">
        <f t="shared" si="3"/>
        <v>0</v>
      </c>
      <c r="L29" s="92"/>
      <c r="M29" s="93">
        <f t="shared" si="4"/>
        <v>0</v>
      </c>
      <c r="N29" s="92"/>
      <c r="O29" s="93">
        <f t="shared" si="5"/>
        <v>0</v>
      </c>
      <c r="P29" s="91">
        <f t="shared" si="6"/>
        <v>1</v>
      </c>
    </row>
    <row r="30" spans="1:16" ht="21.75" customHeight="1">
      <c r="A30" s="2">
        <v>27</v>
      </c>
      <c r="B30" s="191" t="s">
        <v>26</v>
      </c>
      <c r="C30" s="2">
        <v>0</v>
      </c>
      <c r="D30" s="92">
        <v>0</v>
      </c>
      <c r="E30" s="93" t="e">
        <f t="shared" si="0"/>
        <v>#DIV/0!</v>
      </c>
      <c r="F30" s="92">
        <v>0</v>
      </c>
      <c r="G30" s="93" t="e">
        <f t="shared" si="1"/>
        <v>#DIV/0!</v>
      </c>
      <c r="H30" s="92">
        <v>0</v>
      </c>
      <c r="I30" s="93" t="e">
        <f t="shared" si="2"/>
        <v>#DIV/0!</v>
      </c>
      <c r="J30" s="92">
        <v>0</v>
      </c>
      <c r="K30" s="93" t="e">
        <f t="shared" si="3"/>
        <v>#DIV/0!</v>
      </c>
      <c r="L30" s="92"/>
      <c r="M30" s="93" t="e">
        <f t="shared" si="4"/>
        <v>#DIV/0!</v>
      </c>
      <c r="N30" s="92"/>
      <c r="O30" s="93" t="e">
        <f t="shared" si="5"/>
        <v>#DIV/0!</v>
      </c>
      <c r="P30" s="91">
        <f t="shared" si="6"/>
        <v>0</v>
      </c>
    </row>
    <row r="31" spans="1:16" ht="21.75" customHeight="1">
      <c r="A31" s="2">
        <v>28</v>
      </c>
      <c r="B31" s="191" t="s">
        <v>1446</v>
      </c>
      <c r="C31" s="2">
        <v>1</v>
      </c>
      <c r="D31" s="92">
        <v>1</v>
      </c>
      <c r="E31" s="93">
        <f t="shared" si="0"/>
        <v>100</v>
      </c>
      <c r="F31" s="92"/>
      <c r="G31" s="93">
        <f t="shared" si="1"/>
        <v>0</v>
      </c>
      <c r="H31" s="92"/>
      <c r="I31" s="93">
        <f t="shared" si="2"/>
        <v>0</v>
      </c>
      <c r="J31" s="92"/>
      <c r="K31" s="93">
        <f t="shared" si="3"/>
        <v>0</v>
      </c>
      <c r="L31" s="92"/>
      <c r="M31" s="93">
        <f t="shared" si="4"/>
        <v>0</v>
      </c>
      <c r="N31" s="92"/>
      <c r="O31" s="93">
        <f t="shared" si="5"/>
        <v>0</v>
      </c>
      <c r="P31" s="91">
        <f t="shared" si="6"/>
        <v>1</v>
      </c>
    </row>
    <row r="32" spans="1:16" ht="21.75" customHeight="1">
      <c r="A32" s="2">
        <v>29</v>
      </c>
      <c r="B32" s="191" t="s">
        <v>1447</v>
      </c>
      <c r="C32" s="2">
        <v>0</v>
      </c>
      <c r="D32" s="92"/>
      <c r="E32" s="93" t="e">
        <f t="shared" si="0"/>
        <v>#DIV/0!</v>
      </c>
      <c r="F32" s="92"/>
      <c r="G32" s="93" t="e">
        <f t="shared" si="1"/>
        <v>#DIV/0!</v>
      </c>
      <c r="H32" s="92"/>
      <c r="I32" s="93" t="e">
        <f t="shared" si="2"/>
        <v>#DIV/0!</v>
      </c>
      <c r="J32" s="92"/>
      <c r="K32" s="93" t="e">
        <f t="shared" si="3"/>
        <v>#DIV/0!</v>
      </c>
      <c r="L32" s="92"/>
      <c r="M32" s="93" t="e">
        <f t="shared" si="4"/>
        <v>#DIV/0!</v>
      </c>
      <c r="N32" s="92"/>
      <c r="O32" s="93" t="e">
        <f t="shared" si="5"/>
        <v>#DIV/0!</v>
      </c>
      <c r="P32" s="91">
        <f t="shared" si="6"/>
        <v>0</v>
      </c>
    </row>
    <row r="33" spans="1:17" ht="21.75" customHeight="1">
      <c r="A33" s="2">
        <v>30</v>
      </c>
      <c r="B33" s="191" t="s">
        <v>1448</v>
      </c>
      <c r="C33" s="2">
        <v>0</v>
      </c>
      <c r="D33" s="92"/>
      <c r="E33" s="93" t="e">
        <f t="shared" si="0"/>
        <v>#DIV/0!</v>
      </c>
      <c r="F33" s="92"/>
      <c r="G33" s="93" t="e">
        <f t="shared" si="1"/>
        <v>#DIV/0!</v>
      </c>
      <c r="H33" s="92"/>
      <c r="I33" s="93" t="e">
        <f t="shared" si="2"/>
        <v>#DIV/0!</v>
      </c>
      <c r="J33" s="92"/>
      <c r="K33" s="93" t="e">
        <f t="shared" si="3"/>
        <v>#DIV/0!</v>
      </c>
      <c r="L33" s="92"/>
      <c r="M33" s="93" t="e">
        <f t="shared" si="4"/>
        <v>#DIV/0!</v>
      </c>
      <c r="N33" s="92"/>
      <c r="O33" s="93" t="e">
        <f t="shared" si="5"/>
        <v>#DIV/0!</v>
      </c>
      <c r="P33" s="91">
        <f t="shared" si="6"/>
        <v>0</v>
      </c>
    </row>
    <row r="34" spans="1:17">
      <c r="A34" s="218" t="s">
        <v>27</v>
      </c>
      <c r="B34" s="218"/>
      <c r="C34" s="2">
        <f>SUM(C4:C33)</f>
        <v>65</v>
      </c>
      <c r="D34" s="2">
        <f>SUM(D4:D33)</f>
        <v>45</v>
      </c>
      <c r="E34" s="93">
        <f t="shared" si="0"/>
        <v>69.230769230769226</v>
      </c>
      <c r="F34" s="2">
        <f>SUM(F4:F33)</f>
        <v>3</v>
      </c>
      <c r="G34" s="93">
        <f t="shared" si="1"/>
        <v>4.6153846153846159</v>
      </c>
      <c r="H34" s="2">
        <f>SUM(H4:H33)</f>
        <v>9</v>
      </c>
      <c r="I34" s="93">
        <f t="shared" si="2"/>
        <v>13.846153846153847</v>
      </c>
      <c r="J34" s="2">
        <f>SUM(J4:J33)</f>
        <v>5</v>
      </c>
      <c r="K34" s="93">
        <f t="shared" si="3"/>
        <v>7.6923076923076925</v>
      </c>
      <c r="L34" s="2">
        <f>SUM(L4:L33)</f>
        <v>0</v>
      </c>
      <c r="M34" s="93">
        <f t="shared" si="4"/>
        <v>0</v>
      </c>
      <c r="N34" s="2">
        <f>SUM(N4:N33)</f>
        <v>3</v>
      </c>
      <c r="O34" s="93">
        <f t="shared" si="5"/>
        <v>4.6153846153846159</v>
      </c>
      <c r="P34" s="91">
        <f t="shared" si="6"/>
        <v>65</v>
      </c>
    </row>
    <row r="35" spans="1:17">
      <c r="A35" s="132" t="s">
        <v>2148</v>
      </c>
      <c r="B35" s="132"/>
      <c r="C35" s="132"/>
      <c r="J35" s="131"/>
      <c r="K35" s="131"/>
      <c r="L35" s="131"/>
      <c r="M35" s="131"/>
      <c r="N35" s="131"/>
      <c r="O35" s="131"/>
      <c r="P35" s="131"/>
      <c r="Q35" s="131"/>
    </row>
  </sheetData>
  <mergeCells count="7">
    <mergeCell ref="A34:B34"/>
    <mergeCell ref="A1:O1"/>
    <mergeCell ref="A2:A3"/>
    <mergeCell ref="B2:B3"/>
    <mergeCell ref="C2:C3"/>
    <mergeCell ref="D2:I2"/>
    <mergeCell ref="J2:O2"/>
  </mergeCells>
  <pageMargins left="0.11811023622047245" right="0.11811023622047245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34"/>
  <sheetViews>
    <sheetView workbookViewId="0">
      <pane ySplit="2" topLeftCell="A19" activePane="bottomLeft" state="frozen"/>
      <selection pane="bottomLeft" activeCell="B3" sqref="B3:B32"/>
    </sheetView>
  </sheetViews>
  <sheetFormatPr defaultRowHeight="21.75"/>
  <cols>
    <col min="1" max="1" width="13.125" style="7" bestFit="1" customWidth="1"/>
    <col min="2" max="2" width="19.75" style="7" bestFit="1" customWidth="1"/>
    <col min="3" max="3" width="14.625" style="7" bestFit="1" customWidth="1"/>
    <col min="4" max="4" width="12.375" style="7" customWidth="1"/>
    <col min="5" max="5" width="14.25" style="7" customWidth="1"/>
    <col min="6" max="235" width="9" style="7"/>
    <col min="236" max="236" width="13.125" style="7" bestFit="1" customWidth="1"/>
    <col min="237" max="239" width="13.125" style="7" customWidth="1"/>
    <col min="240" max="240" width="14.875" style="7" customWidth="1"/>
    <col min="241" max="244" width="7.25" style="7" customWidth="1"/>
    <col min="245" max="245" width="16.125" style="7" customWidth="1"/>
    <col min="246" max="249" width="7.25" style="7" customWidth="1"/>
    <col min="250" max="250" width="12.375" style="7" customWidth="1"/>
    <col min="251" max="251" width="2.125" style="7" customWidth="1"/>
    <col min="252" max="491" width="9" style="7"/>
    <col min="492" max="492" width="13.125" style="7" bestFit="1" customWidth="1"/>
    <col min="493" max="495" width="13.125" style="7" customWidth="1"/>
    <col min="496" max="496" width="14.875" style="7" customWidth="1"/>
    <col min="497" max="500" width="7.25" style="7" customWidth="1"/>
    <col min="501" max="501" width="16.125" style="7" customWidth="1"/>
    <col min="502" max="505" width="7.25" style="7" customWidth="1"/>
    <col min="506" max="506" width="12.375" style="7" customWidth="1"/>
    <col min="507" max="507" width="2.125" style="7" customWidth="1"/>
    <col min="508" max="747" width="9" style="7"/>
    <col min="748" max="748" width="13.125" style="7" bestFit="1" customWidth="1"/>
    <col min="749" max="751" width="13.125" style="7" customWidth="1"/>
    <col min="752" max="752" width="14.875" style="7" customWidth="1"/>
    <col min="753" max="756" width="7.25" style="7" customWidth="1"/>
    <col min="757" max="757" width="16.125" style="7" customWidth="1"/>
    <col min="758" max="761" width="7.25" style="7" customWidth="1"/>
    <col min="762" max="762" width="12.375" style="7" customWidth="1"/>
    <col min="763" max="763" width="2.125" style="7" customWidth="1"/>
    <col min="764" max="1003" width="9" style="7"/>
    <col min="1004" max="1004" width="13.125" style="7" bestFit="1" customWidth="1"/>
    <col min="1005" max="1007" width="13.125" style="7" customWidth="1"/>
    <col min="1008" max="1008" width="14.875" style="7" customWidth="1"/>
    <col min="1009" max="1012" width="7.25" style="7" customWidth="1"/>
    <col min="1013" max="1013" width="16.125" style="7" customWidth="1"/>
    <col min="1014" max="1017" width="7.25" style="7" customWidth="1"/>
    <col min="1018" max="1018" width="12.375" style="7" customWidth="1"/>
    <col min="1019" max="1019" width="2.125" style="7" customWidth="1"/>
    <col min="1020" max="1259" width="9" style="7"/>
    <col min="1260" max="1260" width="13.125" style="7" bestFit="1" customWidth="1"/>
    <col min="1261" max="1263" width="13.125" style="7" customWidth="1"/>
    <col min="1264" max="1264" width="14.875" style="7" customWidth="1"/>
    <col min="1265" max="1268" width="7.25" style="7" customWidth="1"/>
    <col min="1269" max="1269" width="16.125" style="7" customWidth="1"/>
    <col min="1270" max="1273" width="7.25" style="7" customWidth="1"/>
    <col min="1274" max="1274" width="12.375" style="7" customWidth="1"/>
    <col min="1275" max="1275" width="2.125" style="7" customWidth="1"/>
    <col min="1276" max="1515" width="9" style="7"/>
    <col min="1516" max="1516" width="13.125" style="7" bestFit="1" customWidth="1"/>
    <col min="1517" max="1519" width="13.125" style="7" customWidth="1"/>
    <col min="1520" max="1520" width="14.875" style="7" customWidth="1"/>
    <col min="1521" max="1524" width="7.25" style="7" customWidth="1"/>
    <col min="1525" max="1525" width="16.125" style="7" customWidth="1"/>
    <col min="1526" max="1529" width="7.25" style="7" customWidth="1"/>
    <col min="1530" max="1530" width="12.375" style="7" customWidth="1"/>
    <col min="1531" max="1531" width="2.125" style="7" customWidth="1"/>
    <col min="1532" max="1771" width="9" style="7"/>
    <col min="1772" max="1772" width="13.125" style="7" bestFit="1" customWidth="1"/>
    <col min="1773" max="1775" width="13.125" style="7" customWidth="1"/>
    <col min="1776" max="1776" width="14.875" style="7" customWidth="1"/>
    <col min="1777" max="1780" width="7.25" style="7" customWidth="1"/>
    <col min="1781" max="1781" width="16.125" style="7" customWidth="1"/>
    <col min="1782" max="1785" width="7.25" style="7" customWidth="1"/>
    <col min="1786" max="1786" width="12.375" style="7" customWidth="1"/>
    <col min="1787" max="1787" width="2.125" style="7" customWidth="1"/>
    <col min="1788" max="2027" width="9" style="7"/>
    <col min="2028" max="2028" width="13.125" style="7" bestFit="1" customWidth="1"/>
    <col min="2029" max="2031" width="13.125" style="7" customWidth="1"/>
    <col min="2032" max="2032" width="14.875" style="7" customWidth="1"/>
    <col min="2033" max="2036" width="7.25" style="7" customWidth="1"/>
    <col min="2037" max="2037" width="16.125" style="7" customWidth="1"/>
    <col min="2038" max="2041" width="7.25" style="7" customWidth="1"/>
    <col min="2042" max="2042" width="12.375" style="7" customWidth="1"/>
    <col min="2043" max="2043" width="2.125" style="7" customWidth="1"/>
    <col min="2044" max="2283" width="9" style="7"/>
    <col min="2284" max="2284" width="13.125" style="7" bestFit="1" customWidth="1"/>
    <col min="2285" max="2287" width="13.125" style="7" customWidth="1"/>
    <col min="2288" max="2288" width="14.875" style="7" customWidth="1"/>
    <col min="2289" max="2292" width="7.25" style="7" customWidth="1"/>
    <col min="2293" max="2293" width="16.125" style="7" customWidth="1"/>
    <col min="2294" max="2297" width="7.25" style="7" customWidth="1"/>
    <col min="2298" max="2298" width="12.375" style="7" customWidth="1"/>
    <col min="2299" max="2299" width="2.125" style="7" customWidth="1"/>
    <col min="2300" max="2539" width="9" style="7"/>
    <col min="2540" max="2540" width="13.125" style="7" bestFit="1" customWidth="1"/>
    <col min="2541" max="2543" width="13.125" style="7" customWidth="1"/>
    <col min="2544" max="2544" width="14.875" style="7" customWidth="1"/>
    <col min="2545" max="2548" width="7.25" style="7" customWidth="1"/>
    <col min="2549" max="2549" width="16.125" style="7" customWidth="1"/>
    <col min="2550" max="2553" width="7.25" style="7" customWidth="1"/>
    <col min="2554" max="2554" width="12.375" style="7" customWidth="1"/>
    <col min="2555" max="2555" width="2.125" style="7" customWidth="1"/>
    <col min="2556" max="2795" width="9" style="7"/>
    <col min="2796" max="2796" width="13.125" style="7" bestFit="1" customWidth="1"/>
    <col min="2797" max="2799" width="13.125" style="7" customWidth="1"/>
    <col min="2800" max="2800" width="14.875" style="7" customWidth="1"/>
    <col min="2801" max="2804" width="7.25" style="7" customWidth="1"/>
    <col min="2805" max="2805" width="16.125" style="7" customWidth="1"/>
    <col min="2806" max="2809" width="7.25" style="7" customWidth="1"/>
    <col min="2810" max="2810" width="12.375" style="7" customWidth="1"/>
    <col min="2811" max="2811" width="2.125" style="7" customWidth="1"/>
    <col min="2812" max="3051" width="9" style="7"/>
    <col min="3052" max="3052" width="13.125" style="7" bestFit="1" customWidth="1"/>
    <col min="3053" max="3055" width="13.125" style="7" customWidth="1"/>
    <col min="3056" max="3056" width="14.875" style="7" customWidth="1"/>
    <col min="3057" max="3060" width="7.25" style="7" customWidth="1"/>
    <col min="3061" max="3061" width="16.125" style="7" customWidth="1"/>
    <col min="3062" max="3065" width="7.25" style="7" customWidth="1"/>
    <col min="3066" max="3066" width="12.375" style="7" customWidth="1"/>
    <col min="3067" max="3067" width="2.125" style="7" customWidth="1"/>
    <col min="3068" max="3307" width="9" style="7"/>
    <col min="3308" max="3308" width="13.125" style="7" bestFit="1" customWidth="1"/>
    <col min="3309" max="3311" width="13.125" style="7" customWidth="1"/>
    <col min="3312" max="3312" width="14.875" style="7" customWidth="1"/>
    <col min="3313" max="3316" width="7.25" style="7" customWidth="1"/>
    <col min="3317" max="3317" width="16.125" style="7" customWidth="1"/>
    <col min="3318" max="3321" width="7.25" style="7" customWidth="1"/>
    <col min="3322" max="3322" width="12.375" style="7" customWidth="1"/>
    <col min="3323" max="3323" width="2.125" style="7" customWidth="1"/>
    <col min="3324" max="3563" width="9" style="7"/>
    <col min="3564" max="3564" width="13.125" style="7" bestFit="1" customWidth="1"/>
    <col min="3565" max="3567" width="13.125" style="7" customWidth="1"/>
    <col min="3568" max="3568" width="14.875" style="7" customWidth="1"/>
    <col min="3569" max="3572" width="7.25" style="7" customWidth="1"/>
    <col min="3573" max="3573" width="16.125" style="7" customWidth="1"/>
    <col min="3574" max="3577" width="7.25" style="7" customWidth="1"/>
    <col min="3578" max="3578" width="12.375" style="7" customWidth="1"/>
    <col min="3579" max="3579" width="2.125" style="7" customWidth="1"/>
    <col min="3580" max="3819" width="9" style="7"/>
    <col min="3820" max="3820" width="13.125" style="7" bestFit="1" customWidth="1"/>
    <col min="3821" max="3823" width="13.125" style="7" customWidth="1"/>
    <col min="3824" max="3824" width="14.875" style="7" customWidth="1"/>
    <col min="3825" max="3828" width="7.25" style="7" customWidth="1"/>
    <col min="3829" max="3829" width="16.125" style="7" customWidth="1"/>
    <col min="3830" max="3833" width="7.25" style="7" customWidth="1"/>
    <col min="3834" max="3834" width="12.375" style="7" customWidth="1"/>
    <col min="3835" max="3835" width="2.125" style="7" customWidth="1"/>
    <col min="3836" max="4075" width="9" style="7"/>
    <col min="4076" max="4076" width="13.125" style="7" bestFit="1" customWidth="1"/>
    <col min="4077" max="4079" width="13.125" style="7" customWidth="1"/>
    <col min="4080" max="4080" width="14.875" style="7" customWidth="1"/>
    <col min="4081" max="4084" width="7.25" style="7" customWidth="1"/>
    <col min="4085" max="4085" width="16.125" style="7" customWidth="1"/>
    <col min="4086" max="4089" width="7.25" style="7" customWidth="1"/>
    <col min="4090" max="4090" width="12.375" style="7" customWidth="1"/>
    <col min="4091" max="4091" width="2.125" style="7" customWidth="1"/>
    <col min="4092" max="4331" width="9" style="7"/>
    <col min="4332" max="4332" width="13.125" style="7" bestFit="1" customWidth="1"/>
    <col min="4333" max="4335" width="13.125" style="7" customWidth="1"/>
    <col min="4336" max="4336" width="14.875" style="7" customWidth="1"/>
    <col min="4337" max="4340" width="7.25" style="7" customWidth="1"/>
    <col min="4341" max="4341" width="16.125" style="7" customWidth="1"/>
    <col min="4342" max="4345" width="7.25" style="7" customWidth="1"/>
    <col min="4346" max="4346" width="12.375" style="7" customWidth="1"/>
    <col min="4347" max="4347" width="2.125" style="7" customWidth="1"/>
    <col min="4348" max="4587" width="9" style="7"/>
    <col min="4588" max="4588" width="13.125" style="7" bestFit="1" customWidth="1"/>
    <col min="4589" max="4591" width="13.125" style="7" customWidth="1"/>
    <col min="4592" max="4592" width="14.875" style="7" customWidth="1"/>
    <col min="4593" max="4596" width="7.25" style="7" customWidth="1"/>
    <col min="4597" max="4597" width="16.125" style="7" customWidth="1"/>
    <col min="4598" max="4601" width="7.25" style="7" customWidth="1"/>
    <col min="4602" max="4602" width="12.375" style="7" customWidth="1"/>
    <col min="4603" max="4603" width="2.125" style="7" customWidth="1"/>
    <col min="4604" max="4843" width="9" style="7"/>
    <col min="4844" max="4844" width="13.125" style="7" bestFit="1" customWidth="1"/>
    <col min="4845" max="4847" width="13.125" style="7" customWidth="1"/>
    <col min="4848" max="4848" width="14.875" style="7" customWidth="1"/>
    <col min="4849" max="4852" width="7.25" style="7" customWidth="1"/>
    <col min="4853" max="4853" width="16.125" style="7" customWidth="1"/>
    <col min="4854" max="4857" width="7.25" style="7" customWidth="1"/>
    <col min="4858" max="4858" width="12.375" style="7" customWidth="1"/>
    <col min="4859" max="4859" width="2.125" style="7" customWidth="1"/>
    <col min="4860" max="5099" width="9" style="7"/>
    <col min="5100" max="5100" width="13.125" style="7" bestFit="1" customWidth="1"/>
    <col min="5101" max="5103" width="13.125" style="7" customWidth="1"/>
    <col min="5104" max="5104" width="14.875" style="7" customWidth="1"/>
    <col min="5105" max="5108" width="7.25" style="7" customWidth="1"/>
    <col min="5109" max="5109" width="16.125" style="7" customWidth="1"/>
    <col min="5110" max="5113" width="7.25" style="7" customWidth="1"/>
    <col min="5114" max="5114" width="12.375" style="7" customWidth="1"/>
    <col min="5115" max="5115" width="2.125" style="7" customWidth="1"/>
    <col min="5116" max="5355" width="9" style="7"/>
    <col min="5356" max="5356" width="13.125" style="7" bestFit="1" customWidth="1"/>
    <col min="5357" max="5359" width="13.125" style="7" customWidth="1"/>
    <col min="5360" max="5360" width="14.875" style="7" customWidth="1"/>
    <col min="5361" max="5364" width="7.25" style="7" customWidth="1"/>
    <col min="5365" max="5365" width="16.125" style="7" customWidth="1"/>
    <col min="5366" max="5369" width="7.25" style="7" customWidth="1"/>
    <col min="5370" max="5370" width="12.375" style="7" customWidth="1"/>
    <col min="5371" max="5371" width="2.125" style="7" customWidth="1"/>
    <col min="5372" max="5611" width="9" style="7"/>
    <col min="5612" max="5612" width="13.125" style="7" bestFit="1" customWidth="1"/>
    <col min="5613" max="5615" width="13.125" style="7" customWidth="1"/>
    <col min="5616" max="5616" width="14.875" style="7" customWidth="1"/>
    <col min="5617" max="5620" width="7.25" style="7" customWidth="1"/>
    <col min="5621" max="5621" width="16.125" style="7" customWidth="1"/>
    <col min="5622" max="5625" width="7.25" style="7" customWidth="1"/>
    <col min="5626" max="5626" width="12.375" style="7" customWidth="1"/>
    <col min="5627" max="5627" width="2.125" style="7" customWidth="1"/>
    <col min="5628" max="5867" width="9" style="7"/>
    <col min="5868" max="5868" width="13.125" style="7" bestFit="1" customWidth="1"/>
    <col min="5869" max="5871" width="13.125" style="7" customWidth="1"/>
    <col min="5872" max="5872" width="14.875" style="7" customWidth="1"/>
    <col min="5873" max="5876" width="7.25" style="7" customWidth="1"/>
    <col min="5877" max="5877" width="16.125" style="7" customWidth="1"/>
    <col min="5878" max="5881" width="7.25" style="7" customWidth="1"/>
    <col min="5882" max="5882" width="12.375" style="7" customWidth="1"/>
    <col min="5883" max="5883" width="2.125" style="7" customWidth="1"/>
    <col min="5884" max="6123" width="9" style="7"/>
    <col min="6124" max="6124" width="13.125" style="7" bestFit="1" customWidth="1"/>
    <col min="6125" max="6127" width="13.125" style="7" customWidth="1"/>
    <col min="6128" max="6128" width="14.875" style="7" customWidth="1"/>
    <col min="6129" max="6132" width="7.25" style="7" customWidth="1"/>
    <col min="6133" max="6133" width="16.125" style="7" customWidth="1"/>
    <col min="6134" max="6137" width="7.25" style="7" customWidth="1"/>
    <col min="6138" max="6138" width="12.375" style="7" customWidth="1"/>
    <col min="6139" max="6139" width="2.125" style="7" customWidth="1"/>
    <col min="6140" max="6379" width="9" style="7"/>
    <col min="6380" max="6380" width="13.125" style="7" bestFit="1" customWidth="1"/>
    <col min="6381" max="6383" width="13.125" style="7" customWidth="1"/>
    <col min="6384" max="6384" width="14.875" style="7" customWidth="1"/>
    <col min="6385" max="6388" width="7.25" style="7" customWidth="1"/>
    <col min="6389" max="6389" width="16.125" style="7" customWidth="1"/>
    <col min="6390" max="6393" width="7.25" style="7" customWidth="1"/>
    <col min="6394" max="6394" width="12.375" style="7" customWidth="1"/>
    <col min="6395" max="6395" width="2.125" style="7" customWidth="1"/>
    <col min="6396" max="6635" width="9" style="7"/>
    <col min="6636" max="6636" width="13.125" style="7" bestFit="1" customWidth="1"/>
    <col min="6637" max="6639" width="13.125" style="7" customWidth="1"/>
    <col min="6640" max="6640" width="14.875" style="7" customWidth="1"/>
    <col min="6641" max="6644" width="7.25" style="7" customWidth="1"/>
    <col min="6645" max="6645" width="16.125" style="7" customWidth="1"/>
    <col min="6646" max="6649" width="7.25" style="7" customWidth="1"/>
    <col min="6650" max="6650" width="12.375" style="7" customWidth="1"/>
    <col min="6651" max="6651" width="2.125" style="7" customWidth="1"/>
    <col min="6652" max="6891" width="9" style="7"/>
    <col min="6892" max="6892" width="13.125" style="7" bestFit="1" customWidth="1"/>
    <col min="6893" max="6895" width="13.125" style="7" customWidth="1"/>
    <col min="6896" max="6896" width="14.875" style="7" customWidth="1"/>
    <col min="6897" max="6900" width="7.25" style="7" customWidth="1"/>
    <col min="6901" max="6901" width="16.125" style="7" customWidth="1"/>
    <col min="6902" max="6905" width="7.25" style="7" customWidth="1"/>
    <col min="6906" max="6906" width="12.375" style="7" customWidth="1"/>
    <col min="6907" max="6907" width="2.125" style="7" customWidth="1"/>
    <col min="6908" max="7147" width="9" style="7"/>
    <col min="7148" max="7148" width="13.125" style="7" bestFit="1" customWidth="1"/>
    <col min="7149" max="7151" width="13.125" style="7" customWidth="1"/>
    <col min="7152" max="7152" width="14.875" style="7" customWidth="1"/>
    <col min="7153" max="7156" width="7.25" style="7" customWidth="1"/>
    <col min="7157" max="7157" width="16.125" style="7" customWidth="1"/>
    <col min="7158" max="7161" width="7.25" style="7" customWidth="1"/>
    <col min="7162" max="7162" width="12.375" style="7" customWidth="1"/>
    <col min="7163" max="7163" width="2.125" style="7" customWidth="1"/>
    <col min="7164" max="7403" width="9" style="7"/>
    <col min="7404" max="7404" width="13.125" style="7" bestFit="1" customWidth="1"/>
    <col min="7405" max="7407" width="13.125" style="7" customWidth="1"/>
    <col min="7408" max="7408" width="14.875" style="7" customWidth="1"/>
    <col min="7409" max="7412" width="7.25" style="7" customWidth="1"/>
    <col min="7413" max="7413" width="16.125" style="7" customWidth="1"/>
    <col min="7414" max="7417" width="7.25" style="7" customWidth="1"/>
    <col min="7418" max="7418" width="12.375" style="7" customWidth="1"/>
    <col min="7419" max="7419" width="2.125" style="7" customWidth="1"/>
    <col min="7420" max="7659" width="9" style="7"/>
    <col min="7660" max="7660" width="13.125" style="7" bestFit="1" customWidth="1"/>
    <col min="7661" max="7663" width="13.125" style="7" customWidth="1"/>
    <col min="7664" max="7664" width="14.875" style="7" customWidth="1"/>
    <col min="7665" max="7668" width="7.25" style="7" customWidth="1"/>
    <col min="7669" max="7669" width="16.125" style="7" customWidth="1"/>
    <col min="7670" max="7673" width="7.25" style="7" customWidth="1"/>
    <col min="7674" max="7674" width="12.375" style="7" customWidth="1"/>
    <col min="7675" max="7675" width="2.125" style="7" customWidth="1"/>
    <col min="7676" max="7915" width="9" style="7"/>
    <col min="7916" max="7916" width="13.125" style="7" bestFit="1" customWidth="1"/>
    <col min="7917" max="7919" width="13.125" style="7" customWidth="1"/>
    <col min="7920" max="7920" width="14.875" style="7" customWidth="1"/>
    <col min="7921" max="7924" width="7.25" style="7" customWidth="1"/>
    <col min="7925" max="7925" width="16.125" style="7" customWidth="1"/>
    <col min="7926" max="7929" width="7.25" style="7" customWidth="1"/>
    <col min="7930" max="7930" width="12.375" style="7" customWidth="1"/>
    <col min="7931" max="7931" width="2.125" style="7" customWidth="1"/>
    <col min="7932" max="8171" width="9" style="7"/>
    <col min="8172" max="8172" width="13.125" style="7" bestFit="1" customWidth="1"/>
    <col min="8173" max="8175" width="13.125" style="7" customWidth="1"/>
    <col min="8176" max="8176" width="14.875" style="7" customWidth="1"/>
    <col min="8177" max="8180" width="7.25" style="7" customWidth="1"/>
    <col min="8181" max="8181" width="16.125" style="7" customWidth="1"/>
    <col min="8182" max="8185" width="7.25" style="7" customWidth="1"/>
    <col min="8186" max="8186" width="12.375" style="7" customWidth="1"/>
    <col min="8187" max="8187" width="2.125" style="7" customWidth="1"/>
    <col min="8188" max="8427" width="9" style="7"/>
    <col min="8428" max="8428" width="13.125" style="7" bestFit="1" customWidth="1"/>
    <col min="8429" max="8431" width="13.125" style="7" customWidth="1"/>
    <col min="8432" max="8432" width="14.875" style="7" customWidth="1"/>
    <col min="8433" max="8436" width="7.25" style="7" customWidth="1"/>
    <col min="8437" max="8437" width="16.125" style="7" customWidth="1"/>
    <col min="8438" max="8441" width="7.25" style="7" customWidth="1"/>
    <col min="8442" max="8442" width="12.375" style="7" customWidth="1"/>
    <col min="8443" max="8443" width="2.125" style="7" customWidth="1"/>
    <col min="8444" max="8683" width="9" style="7"/>
    <col min="8684" max="8684" width="13.125" style="7" bestFit="1" customWidth="1"/>
    <col min="8685" max="8687" width="13.125" style="7" customWidth="1"/>
    <col min="8688" max="8688" width="14.875" style="7" customWidth="1"/>
    <col min="8689" max="8692" width="7.25" style="7" customWidth="1"/>
    <col min="8693" max="8693" width="16.125" style="7" customWidth="1"/>
    <col min="8694" max="8697" width="7.25" style="7" customWidth="1"/>
    <col min="8698" max="8698" width="12.375" style="7" customWidth="1"/>
    <col min="8699" max="8699" width="2.125" style="7" customWidth="1"/>
    <col min="8700" max="8939" width="9" style="7"/>
    <col min="8940" max="8940" width="13.125" style="7" bestFit="1" customWidth="1"/>
    <col min="8941" max="8943" width="13.125" style="7" customWidth="1"/>
    <col min="8944" max="8944" width="14.875" style="7" customWidth="1"/>
    <col min="8945" max="8948" width="7.25" style="7" customWidth="1"/>
    <col min="8949" max="8949" width="16.125" style="7" customWidth="1"/>
    <col min="8950" max="8953" width="7.25" style="7" customWidth="1"/>
    <col min="8954" max="8954" width="12.375" style="7" customWidth="1"/>
    <col min="8955" max="8955" width="2.125" style="7" customWidth="1"/>
    <col min="8956" max="9195" width="9" style="7"/>
    <col min="9196" max="9196" width="13.125" style="7" bestFit="1" customWidth="1"/>
    <col min="9197" max="9199" width="13.125" style="7" customWidth="1"/>
    <col min="9200" max="9200" width="14.875" style="7" customWidth="1"/>
    <col min="9201" max="9204" width="7.25" style="7" customWidth="1"/>
    <col min="9205" max="9205" width="16.125" style="7" customWidth="1"/>
    <col min="9206" max="9209" width="7.25" style="7" customWidth="1"/>
    <col min="9210" max="9210" width="12.375" style="7" customWidth="1"/>
    <col min="9211" max="9211" width="2.125" style="7" customWidth="1"/>
    <col min="9212" max="9451" width="9" style="7"/>
    <col min="9452" max="9452" width="13.125" style="7" bestFit="1" customWidth="1"/>
    <col min="9453" max="9455" width="13.125" style="7" customWidth="1"/>
    <col min="9456" max="9456" width="14.875" style="7" customWidth="1"/>
    <col min="9457" max="9460" width="7.25" style="7" customWidth="1"/>
    <col min="9461" max="9461" width="16.125" style="7" customWidth="1"/>
    <col min="9462" max="9465" width="7.25" style="7" customWidth="1"/>
    <col min="9466" max="9466" width="12.375" style="7" customWidth="1"/>
    <col min="9467" max="9467" width="2.125" style="7" customWidth="1"/>
    <col min="9468" max="9707" width="9" style="7"/>
    <col min="9708" max="9708" width="13.125" style="7" bestFit="1" customWidth="1"/>
    <col min="9709" max="9711" width="13.125" style="7" customWidth="1"/>
    <col min="9712" max="9712" width="14.875" style="7" customWidth="1"/>
    <col min="9713" max="9716" width="7.25" style="7" customWidth="1"/>
    <col min="9717" max="9717" width="16.125" style="7" customWidth="1"/>
    <col min="9718" max="9721" width="7.25" style="7" customWidth="1"/>
    <col min="9722" max="9722" width="12.375" style="7" customWidth="1"/>
    <col min="9723" max="9723" width="2.125" style="7" customWidth="1"/>
    <col min="9724" max="9963" width="9" style="7"/>
    <col min="9964" max="9964" width="13.125" style="7" bestFit="1" customWidth="1"/>
    <col min="9965" max="9967" width="13.125" style="7" customWidth="1"/>
    <col min="9968" max="9968" width="14.875" style="7" customWidth="1"/>
    <col min="9969" max="9972" width="7.25" style="7" customWidth="1"/>
    <col min="9973" max="9973" width="16.125" style="7" customWidth="1"/>
    <col min="9974" max="9977" width="7.25" style="7" customWidth="1"/>
    <col min="9978" max="9978" width="12.375" style="7" customWidth="1"/>
    <col min="9979" max="9979" width="2.125" style="7" customWidth="1"/>
    <col min="9980" max="10219" width="9" style="7"/>
    <col min="10220" max="10220" width="13.125" style="7" bestFit="1" customWidth="1"/>
    <col min="10221" max="10223" width="13.125" style="7" customWidth="1"/>
    <col min="10224" max="10224" width="14.875" style="7" customWidth="1"/>
    <col min="10225" max="10228" width="7.25" style="7" customWidth="1"/>
    <col min="10229" max="10229" width="16.125" style="7" customWidth="1"/>
    <col min="10230" max="10233" width="7.25" style="7" customWidth="1"/>
    <col min="10234" max="10234" width="12.375" style="7" customWidth="1"/>
    <col min="10235" max="10235" width="2.125" style="7" customWidth="1"/>
    <col min="10236" max="10475" width="9" style="7"/>
    <col min="10476" max="10476" width="13.125" style="7" bestFit="1" customWidth="1"/>
    <col min="10477" max="10479" width="13.125" style="7" customWidth="1"/>
    <col min="10480" max="10480" width="14.875" style="7" customWidth="1"/>
    <col min="10481" max="10484" width="7.25" style="7" customWidth="1"/>
    <col min="10485" max="10485" width="16.125" style="7" customWidth="1"/>
    <col min="10486" max="10489" width="7.25" style="7" customWidth="1"/>
    <col min="10490" max="10490" width="12.375" style="7" customWidth="1"/>
    <col min="10491" max="10491" width="2.125" style="7" customWidth="1"/>
    <col min="10492" max="10731" width="9" style="7"/>
    <col min="10732" max="10732" width="13.125" style="7" bestFit="1" customWidth="1"/>
    <col min="10733" max="10735" width="13.125" style="7" customWidth="1"/>
    <col min="10736" max="10736" width="14.875" style="7" customWidth="1"/>
    <col min="10737" max="10740" width="7.25" style="7" customWidth="1"/>
    <col min="10741" max="10741" width="16.125" style="7" customWidth="1"/>
    <col min="10742" max="10745" width="7.25" style="7" customWidth="1"/>
    <col min="10746" max="10746" width="12.375" style="7" customWidth="1"/>
    <col min="10747" max="10747" width="2.125" style="7" customWidth="1"/>
    <col min="10748" max="10987" width="9" style="7"/>
    <col min="10988" max="10988" width="13.125" style="7" bestFit="1" customWidth="1"/>
    <col min="10989" max="10991" width="13.125" style="7" customWidth="1"/>
    <col min="10992" max="10992" width="14.875" style="7" customWidth="1"/>
    <col min="10993" max="10996" width="7.25" style="7" customWidth="1"/>
    <col min="10997" max="10997" width="16.125" style="7" customWidth="1"/>
    <col min="10998" max="11001" width="7.25" style="7" customWidth="1"/>
    <col min="11002" max="11002" width="12.375" style="7" customWidth="1"/>
    <col min="11003" max="11003" width="2.125" style="7" customWidth="1"/>
    <col min="11004" max="11243" width="9" style="7"/>
    <col min="11244" max="11244" width="13.125" style="7" bestFit="1" customWidth="1"/>
    <col min="11245" max="11247" width="13.125" style="7" customWidth="1"/>
    <col min="11248" max="11248" width="14.875" style="7" customWidth="1"/>
    <col min="11249" max="11252" width="7.25" style="7" customWidth="1"/>
    <col min="11253" max="11253" width="16.125" style="7" customWidth="1"/>
    <col min="11254" max="11257" width="7.25" style="7" customWidth="1"/>
    <col min="11258" max="11258" width="12.375" style="7" customWidth="1"/>
    <col min="11259" max="11259" width="2.125" style="7" customWidth="1"/>
    <col min="11260" max="11499" width="9" style="7"/>
    <col min="11500" max="11500" width="13.125" style="7" bestFit="1" customWidth="1"/>
    <col min="11501" max="11503" width="13.125" style="7" customWidth="1"/>
    <col min="11504" max="11504" width="14.875" style="7" customWidth="1"/>
    <col min="11505" max="11508" width="7.25" style="7" customWidth="1"/>
    <col min="11509" max="11509" width="16.125" style="7" customWidth="1"/>
    <col min="11510" max="11513" width="7.25" style="7" customWidth="1"/>
    <col min="11514" max="11514" width="12.375" style="7" customWidth="1"/>
    <col min="11515" max="11515" width="2.125" style="7" customWidth="1"/>
    <col min="11516" max="11755" width="9" style="7"/>
    <col min="11756" max="11756" width="13.125" style="7" bestFit="1" customWidth="1"/>
    <col min="11757" max="11759" width="13.125" style="7" customWidth="1"/>
    <col min="11760" max="11760" width="14.875" style="7" customWidth="1"/>
    <col min="11761" max="11764" width="7.25" style="7" customWidth="1"/>
    <col min="11765" max="11765" width="16.125" style="7" customWidth="1"/>
    <col min="11766" max="11769" width="7.25" style="7" customWidth="1"/>
    <col min="11770" max="11770" width="12.375" style="7" customWidth="1"/>
    <col min="11771" max="11771" width="2.125" style="7" customWidth="1"/>
    <col min="11772" max="12011" width="9" style="7"/>
    <col min="12012" max="12012" width="13.125" style="7" bestFit="1" customWidth="1"/>
    <col min="12013" max="12015" width="13.125" style="7" customWidth="1"/>
    <col min="12016" max="12016" width="14.875" style="7" customWidth="1"/>
    <col min="12017" max="12020" width="7.25" style="7" customWidth="1"/>
    <col min="12021" max="12021" width="16.125" style="7" customWidth="1"/>
    <col min="12022" max="12025" width="7.25" style="7" customWidth="1"/>
    <col min="12026" max="12026" width="12.375" style="7" customWidth="1"/>
    <col min="12027" max="12027" width="2.125" style="7" customWidth="1"/>
    <col min="12028" max="12267" width="9" style="7"/>
    <col min="12268" max="12268" width="13.125" style="7" bestFit="1" customWidth="1"/>
    <col min="12269" max="12271" width="13.125" style="7" customWidth="1"/>
    <col min="12272" max="12272" width="14.875" style="7" customWidth="1"/>
    <col min="12273" max="12276" width="7.25" style="7" customWidth="1"/>
    <col min="12277" max="12277" width="16.125" style="7" customWidth="1"/>
    <col min="12278" max="12281" width="7.25" style="7" customWidth="1"/>
    <col min="12282" max="12282" width="12.375" style="7" customWidth="1"/>
    <col min="12283" max="12283" width="2.125" style="7" customWidth="1"/>
    <col min="12284" max="12523" width="9" style="7"/>
    <col min="12524" max="12524" width="13.125" style="7" bestFit="1" customWidth="1"/>
    <col min="12525" max="12527" width="13.125" style="7" customWidth="1"/>
    <col min="12528" max="12528" width="14.875" style="7" customWidth="1"/>
    <col min="12529" max="12532" width="7.25" style="7" customWidth="1"/>
    <col min="12533" max="12533" width="16.125" style="7" customWidth="1"/>
    <col min="12534" max="12537" width="7.25" style="7" customWidth="1"/>
    <col min="12538" max="12538" width="12.375" style="7" customWidth="1"/>
    <col min="12539" max="12539" width="2.125" style="7" customWidth="1"/>
    <col min="12540" max="12779" width="9" style="7"/>
    <col min="12780" max="12780" width="13.125" style="7" bestFit="1" customWidth="1"/>
    <col min="12781" max="12783" width="13.125" style="7" customWidth="1"/>
    <col min="12784" max="12784" width="14.875" style="7" customWidth="1"/>
    <col min="12785" max="12788" width="7.25" style="7" customWidth="1"/>
    <col min="12789" max="12789" width="16.125" style="7" customWidth="1"/>
    <col min="12790" max="12793" width="7.25" style="7" customWidth="1"/>
    <col min="12794" max="12794" width="12.375" style="7" customWidth="1"/>
    <col min="12795" max="12795" width="2.125" style="7" customWidth="1"/>
    <col min="12796" max="13035" width="9" style="7"/>
    <col min="13036" max="13036" width="13.125" style="7" bestFit="1" customWidth="1"/>
    <col min="13037" max="13039" width="13.125" style="7" customWidth="1"/>
    <col min="13040" max="13040" width="14.875" style="7" customWidth="1"/>
    <col min="13041" max="13044" width="7.25" style="7" customWidth="1"/>
    <col min="13045" max="13045" width="16.125" style="7" customWidth="1"/>
    <col min="13046" max="13049" width="7.25" style="7" customWidth="1"/>
    <col min="13050" max="13050" width="12.375" style="7" customWidth="1"/>
    <col min="13051" max="13051" width="2.125" style="7" customWidth="1"/>
    <col min="13052" max="13291" width="9" style="7"/>
    <col min="13292" max="13292" width="13.125" style="7" bestFit="1" customWidth="1"/>
    <col min="13293" max="13295" width="13.125" style="7" customWidth="1"/>
    <col min="13296" max="13296" width="14.875" style="7" customWidth="1"/>
    <col min="13297" max="13300" width="7.25" style="7" customWidth="1"/>
    <col min="13301" max="13301" width="16.125" style="7" customWidth="1"/>
    <col min="13302" max="13305" width="7.25" style="7" customWidth="1"/>
    <col min="13306" max="13306" width="12.375" style="7" customWidth="1"/>
    <col min="13307" max="13307" width="2.125" style="7" customWidth="1"/>
    <col min="13308" max="13547" width="9" style="7"/>
    <col min="13548" max="13548" width="13.125" style="7" bestFit="1" customWidth="1"/>
    <col min="13549" max="13551" width="13.125" style="7" customWidth="1"/>
    <col min="13552" max="13552" width="14.875" style="7" customWidth="1"/>
    <col min="13553" max="13556" width="7.25" style="7" customWidth="1"/>
    <col min="13557" max="13557" width="16.125" style="7" customWidth="1"/>
    <col min="13558" max="13561" width="7.25" style="7" customWidth="1"/>
    <col min="13562" max="13562" width="12.375" style="7" customWidth="1"/>
    <col min="13563" max="13563" width="2.125" style="7" customWidth="1"/>
    <col min="13564" max="13803" width="9" style="7"/>
    <col min="13804" max="13804" width="13.125" style="7" bestFit="1" customWidth="1"/>
    <col min="13805" max="13807" width="13.125" style="7" customWidth="1"/>
    <col min="13808" max="13808" width="14.875" style="7" customWidth="1"/>
    <col min="13809" max="13812" width="7.25" style="7" customWidth="1"/>
    <col min="13813" max="13813" width="16.125" style="7" customWidth="1"/>
    <col min="13814" max="13817" width="7.25" style="7" customWidth="1"/>
    <col min="13818" max="13818" width="12.375" style="7" customWidth="1"/>
    <col min="13819" max="13819" width="2.125" style="7" customWidth="1"/>
    <col min="13820" max="14059" width="9" style="7"/>
    <col min="14060" max="14060" width="13.125" style="7" bestFit="1" customWidth="1"/>
    <col min="14061" max="14063" width="13.125" style="7" customWidth="1"/>
    <col min="14064" max="14064" width="14.875" style="7" customWidth="1"/>
    <col min="14065" max="14068" width="7.25" style="7" customWidth="1"/>
    <col min="14069" max="14069" width="16.125" style="7" customWidth="1"/>
    <col min="14070" max="14073" width="7.25" style="7" customWidth="1"/>
    <col min="14074" max="14074" width="12.375" style="7" customWidth="1"/>
    <col min="14075" max="14075" width="2.125" style="7" customWidth="1"/>
    <col min="14076" max="14315" width="9" style="7"/>
    <col min="14316" max="14316" width="13.125" style="7" bestFit="1" customWidth="1"/>
    <col min="14317" max="14319" width="13.125" style="7" customWidth="1"/>
    <col min="14320" max="14320" width="14.875" style="7" customWidth="1"/>
    <col min="14321" max="14324" width="7.25" style="7" customWidth="1"/>
    <col min="14325" max="14325" width="16.125" style="7" customWidth="1"/>
    <col min="14326" max="14329" width="7.25" style="7" customWidth="1"/>
    <col min="14330" max="14330" width="12.375" style="7" customWidth="1"/>
    <col min="14331" max="14331" width="2.125" style="7" customWidth="1"/>
    <col min="14332" max="14571" width="9" style="7"/>
    <col min="14572" max="14572" width="13.125" style="7" bestFit="1" customWidth="1"/>
    <col min="14573" max="14575" width="13.125" style="7" customWidth="1"/>
    <col min="14576" max="14576" width="14.875" style="7" customWidth="1"/>
    <col min="14577" max="14580" width="7.25" style="7" customWidth="1"/>
    <col min="14581" max="14581" width="16.125" style="7" customWidth="1"/>
    <col min="14582" max="14585" width="7.25" style="7" customWidth="1"/>
    <col min="14586" max="14586" width="12.375" style="7" customWidth="1"/>
    <col min="14587" max="14587" width="2.125" style="7" customWidth="1"/>
    <col min="14588" max="14827" width="9" style="7"/>
    <col min="14828" max="14828" width="13.125" style="7" bestFit="1" customWidth="1"/>
    <col min="14829" max="14831" width="13.125" style="7" customWidth="1"/>
    <col min="14832" max="14832" width="14.875" style="7" customWidth="1"/>
    <col min="14833" max="14836" width="7.25" style="7" customWidth="1"/>
    <col min="14837" max="14837" width="16.125" style="7" customWidth="1"/>
    <col min="14838" max="14841" width="7.25" style="7" customWidth="1"/>
    <col min="14842" max="14842" width="12.375" style="7" customWidth="1"/>
    <col min="14843" max="14843" width="2.125" style="7" customWidth="1"/>
    <col min="14844" max="15083" width="9" style="7"/>
    <col min="15084" max="15084" width="13.125" style="7" bestFit="1" customWidth="1"/>
    <col min="15085" max="15087" width="13.125" style="7" customWidth="1"/>
    <col min="15088" max="15088" width="14.875" style="7" customWidth="1"/>
    <col min="15089" max="15092" width="7.25" style="7" customWidth="1"/>
    <col min="15093" max="15093" width="16.125" style="7" customWidth="1"/>
    <col min="15094" max="15097" width="7.25" style="7" customWidth="1"/>
    <col min="15098" max="15098" width="12.375" style="7" customWidth="1"/>
    <col min="15099" max="15099" width="2.125" style="7" customWidth="1"/>
    <col min="15100" max="15339" width="9" style="7"/>
    <col min="15340" max="15340" width="13.125" style="7" bestFit="1" customWidth="1"/>
    <col min="15341" max="15343" width="13.125" style="7" customWidth="1"/>
    <col min="15344" max="15344" width="14.875" style="7" customWidth="1"/>
    <col min="15345" max="15348" width="7.25" style="7" customWidth="1"/>
    <col min="15349" max="15349" width="16.125" style="7" customWidth="1"/>
    <col min="15350" max="15353" width="7.25" style="7" customWidth="1"/>
    <col min="15354" max="15354" width="12.375" style="7" customWidth="1"/>
    <col min="15355" max="15355" width="2.125" style="7" customWidth="1"/>
    <col min="15356" max="15595" width="9" style="7"/>
    <col min="15596" max="15596" width="13.125" style="7" bestFit="1" customWidth="1"/>
    <col min="15597" max="15599" width="13.125" style="7" customWidth="1"/>
    <col min="15600" max="15600" width="14.875" style="7" customWidth="1"/>
    <col min="15601" max="15604" width="7.25" style="7" customWidth="1"/>
    <col min="15605" max="15605" width="16.125" style="7" customWidth="1"/>
    <col min="15606" max="15609" width="7.25" style="7" customWidth="1"/>
    <col min="15610" max="15610" width="12.375" style="7" customWidth="1"/>
    <col min="15611" max="15611" width="2.125" style="7" customWidth="1"/>
    <col min="15612" max="15851" width="9" style="7"/>
    <col min="15852" max="15852" width="13.125" style="7" bestFit="1" customWidth="1"/>
    <col min="15853" max="15855" width="13.125" style="7" customWidth="1"/>
    <col min="15856" max="15856" width="14.875" style="7" customWidth="1"/>
    <col min="15857" max="15860" width="7.25" style="7" customWidth="1"/>
    <col min="15861" max="15861" width="16.125" style="7" customWidth="1"/>
    <col min="15862" max="15865" width="7.25" style="7" customWidth="1"/>
    <col min="15866" max="15866" width="12.375" style="7" customWidth="1"/>
    <col min="15867" max="15867" width="2.125" style="7" customWidth="1"/>
    <col min="15868" max="16107" width="9" style="7"/>
    <col min="16108" max="16108" width="13.125" style="7" bestFit="1" customWidth="1"/>
    <col min="16109" max="16111" width="13.125" style="7" customWidth="1"/>
    <col min="16112" max="16112" width="14.875" style="7" customWidth="1"/>
    <col min="16113" max="16116" width="7.25" style="7" customWidth="1"/>
    <col min="16117" max="16117" width="16.125" style="7" customWidth="1"/>
    <col min="16118" max="16121" width="7.25" style="7" customWidth="1"/>
    <col min="16122" max="16122" width="12.375" style="7" customWidth="1"/>
    <col min="16123" max="16123" width="2.125" style="7" customWidth="1"/>
    <col min="16124" max="16384" width="9" style="7"/>
  </cols>
  <sheetData>
    <row r="1" spans="1:7" ht="65.25" customHeight="1">
      <c r="A1" s="224" t="s">
        <v>1</v>
      </c>
      <c r="B1" s="226" t="s">
        <v>2164</v>
      </c>
      <c r="C1" s="222" t="s">
        <v>2165</v>
      </c>
      <c r="D1" s="225" t="s">
        <v>90</v>
      </c>
      <c r="E1" s="225"/>
    </row>
    <row r="2" spans="1:7" ht="24" customHeight="1">
      <c r="A2" s="224"/>
      <c r="B2" s="227"/>
      <c r="C2" s="223"/>
      <c r="D2" s="62" t="s">
        <v>91</v>
      </c>
      <c r="E2" s="62" t="s">
        <v>92</v>
      </c>
    </row>
    <row r="3" spans="1:7">
      <c r="A3" s="59" t="s">
        <v>69</v>
      </c>
      <c r="B3" s="273">
        <v>30</v>
      </c>
      <c r="C3" s="273">
        <v>9</v>
      </c>
      <c r="D3" s="273"/>
      <c r="E3" s="273">
        <v>10</v>
      </c>
      <c r="F3" s="7">
        <f>SUM(D3:E3)</f>
        <v>10</v>
      </c>
    </row>
    <row r="4" spans="1:7">
      <c r="A4" s="59" t="s">
        <v>70</v>
      </c>
      <c r="B4" s="273">
        <v>7</v>
      </c>
      <c r="C4" s="273">
        <v>2</v>
      </c>
      <c r="D4" s="273">
        <v>7</v>
      </c>
      <c r="E4" s="273"/>
      <c r="F4" s="7">
        <f t="shared" ref="F4:F32" si="0">SUM(D4:E4)</f>
        <v>7</v>
      </c>
    </row>
    <row r="5" spans="1:7">
      <c r="A5" s="272" t="s">
        <v>1446</v>
      </c>
      <c r="B5" s="273">
        <v>0</v>
      </c>
      <c r="C5" s="273">
        <v>0</v>
      </c>
      <c r="D5" s="273"/>
      <c r="E5" s="273"/>
      <c r="F5" s="7">
        <f t="shared" si="0"/>
        <v>0</v>
      </c>
      <c r="G5" s="117" t="s">
        <v>1615</v>
      </c>
    </row>
    <row r="6" spans="1:7">
      <c r="A6" s="272" t="s">
        <v>1447</v>
      </c>
      <c r="B6" s="273">
        <v>0</v>
      </c>
      <c r="C6" s="273">
        <v>0</v>
      </c>
      <c r="D6" s="273"/>
      <c r="E6" s="273"/>
      <c r="F6" s="7">
        <f t="shared" si="0"/>
        <v>0</v>
      </c>
      <c r="G6" s="117" t="s">
        <v>1615</v>
      </c>
    </row>
    <row r="7" spans="1:7">
      <c r="A7" s="59" t="s">
        <v>1448</v>
      </c>
      <c r="B7" s="273">
        <v>1</v>
      </c>
      <c r="C7" s="273">
        <v>1</v>
      </c>
      <c r="D7" s="273"/>
      <c r="E7" s="273">
        <v>1</v>
      </c>
      <c r="F7" s="7">
        <f t="shared" si="0"/>
        <v>1</v>
      </c>
      <c r="G7" s="117"/>
    </row>
    <row r="8" spans="1:7">
      <c r="A8" s="59" t="s">
        <v>7</v>
      </c>
      <c r="B8" s="273">
        <v>1</v>
      </c>
      <c r="C8" s="273">
        <v>1</v>
      </c>
      <c r="D8" s="273"/>
      <c r="E8" s="273">
        <v>1</v>
      </c>
      <c r="F8" s="7">
        <f t="shared" si="0"/>
        <v>1</v>
      </c>
      <c r="G8" s="117"/>
    </row>
    <row r="9" spans="1:7">
      <c r="A9" s="59" t="s">
        <v>5</v>
      </c>
      <c r="B9" s="273">
        <v>1</v>
      </c>
      <c r="C9" s="273">
        <v>0</v>
      </c>
      <c r="D9" s="273">
        <v>1</v>
      </c>
      <c r="E9" s="273"/>
      <c r="F9" s="7">
        <f t="shared" si="0"/>
        <v>1</v>
      </c>
    </row>
    <row r="10" spans="1:7">
      <c r="A10" s="59" t="s">
        <v>3</v>
      </c>
      <c r="B10" s="273">
        <v>6</v>
      </c>
      <c r="C10" s="273">
        <v>3</v>
      </c>
      <c r="D10" s="273">
        <v>4</v>
      </c>
      <c r="E10" s="273">
        <v>2</v>
      </c>
      <c r="F10" s="7">
        <f t="shared" si="0"/>
        <v>6</v>
      </c>
    </row>
    <row r="11" spans="1:7">
      <c r="A11" s="59" t="s">
        <v>4</v>
      </c>
      <c r="B11" s="273">
        <v>9</v>
      </c>
      <c r="C11" s="273">
        <v>4</v>
      </c>
      <c r="D11" s="273">
        <v>9</v>
      </c>
      <c r="E11" s="273"/>
      <c r="F11" s="7">
        <f t="shared" si="0"/>
        <v>9</v>
      </c>
    </row>
    <row r="12" spans="1:7">
      <c r="A12" s="59" t="s">
        <v>6</v>
      </c>
      <c r="B12" s="273">
        <v>1</v>
      </c>
      <c r="C12" s="273">
        <v>0</v>
      </c>
      <c r="D12" s="273">
        <v>1</v>
      </c>
      <c r="E12" s="273">
        <v>1</v>
      </c>
      <c r="F12" s="7">
        <f t="shared" si="0"/>
        <v>2</v>
      </c>
    </row>
    <row r="13" spans="1:7">
      <c r="A13" s="59" t="s">
        <v>8</v>
      </c>
      <c r="B13" s="273">
        <v>6</v>
      </c>
      <c r="C13" s="273">
        <v>5</v>
      </c>
      <c r="D13" s="273">
        <v>3</v>
      </c>
      <c r="E13" s="273">
        <v>3</v>
      </c>
      <c r="F13" s="7">
        <f t="shared" si="0"/>
        <v>6</v>
      </c>
    </row>
    <row r="14" spans="1:7">
      <c r="A14" s="272" t="s">
        <v>12</v>
      </c>
      <c r="B14" s="273">
        <v>0</v>
      </c>
      <c r="C14" s="273">
        <v>0</v>
      </c>
      <c r="D14" s="273"/>
      <c r="E14" s="273"/>
      <c r="F14" s="7">
        <f t="shared" si="0"/>
        <v>0</v>
      </c>
      <c r="G14" s="117" t="s">
        <v>1615</v>
      </c>
    </row>
    <row r="15" spans="1:7">
      <c r="A15" s="59" t="s">
        <v>9</v>
      </c>
      <c r="B15" s="273">
        <v>1</v>
      </c>
      <c r="C15" s="273">
        <v>0</v>
      </c>
      <c r="D15" s="273">
        <v>1</v>
      </c>
      <c r="E15" s="273"/>
      <c r="F15" s="7">
        <f t="shared" si="0"/>
        <v>1</v>
      </c>
      <c r="G15" s="117"/>
    </row>
    <row r="16" spans="1:7">
      <c r="A16" s="59" t="s">
        <v>10</v>
      </c>
      <c r="B16" s="273">
        <v>2</v>
      </c>
      <c r="C16" s="273">
        <v>1</v>
      </c>
      <c r="D16" s="273">
        <v>1</v>
      </c>
      <c r="E16" s="273">
        <v>1</v>
      </c>
      <c r="F16" s="7">
        <f t="shared" si="0"/>
        <v>2</v>
      </c>
    </row>
    <row r="17" spans="1:7">
      <c r="A17" s="59" t="s">
        <v>11</v>
      </c>
      <c r="B17" s="273">
        <v>2</v>
      </c>
      <c r="C17" s="273">
        <v>2</v>
      </c>
      <c r="D17" s="273">
        <v>2</v>
      </c>
      <c r="E17" s="273"/>
      <c r="F17" s="7">
        <f t="shared" si="0"/>
        <v>2</v>
      </c>
    </row>
    <row r="18" spans="1:7">
      <c r="A18" s="59" t="s">
        <v>13</v>
      </c>
      <c r="B18" s="273">
        <v>7</v>
      </c>
      <c r="C18" s="273">
        <v>5</v>
      </c>
      <c r="D18" s="273">
        <v>7</v>
      </c>
      <c r="E18" s="273"/>
      <c r="F18" s="7">
        <f t="shared" si="0"/>
        <v>7</v>
      </c>
    </row>
    <row r="19" spans="1:7">
      <c r="A19" s="59" t="s">
        <v>15</v>
      </c>
      <c r="B19" s="273">
        <v>3</v>
      </c>
      <c r="C19" s="273">
        <v>2</v>
      </c>
      <c r="D19" s="273">
        <v>2</v>
      </c>
      <c r="E19" s="273">
        <v>1</v>
      </c>
      <c r="F19" s="7">
        <f t="shared" si="0"/>
        <v>3</v>
      </c>
    </row>
    <row r="20" spans="1:7">
      <c r="A20" s="59" t="s">
        <v>14</v>
      </c>
      <c r="B20" s="273">
        <v>12</v>
      </c>
      <c r="C20" s="273">
        <v>5</v>
      </c>
      <c r="D20" s="273"/>
      <c r="E20" s="273">
        <v>14</v>
      </c>
      <c r="F20" s="7">
        <f t="shared" si="0"/>
        <v>14</v>
      </c>
    </row>
    <row r="21" spans="1:7">
      <c r="A21" s="59" t="s">
        <v>73</v>
      </c>
      <c r="B21" s="273">
        <v>2</v>
      </c>
      <c r="C21" s="273">
        <v>2</v>
      </c>
      <c r="D21" s="273">
        <v>2</v>
      </c>
      <c r="E21" s="273"/>
      <c r="F21" s="7">
        <f t="shared" si="0"/>
        <v>2</v>
      </c>
      <c r="G21" s="117"/>
    </row>
    <row r="22" spans="1:7">
      <c r="A22" s="272" t="s">
        <v>17</v>
      </c>
      <c r="B22" s="273">
        <v>0</v>
      </c>
      <c r="C22" s="273">
        <v>0</v>
      </c>
      <c r="D22" s="273"/>
      <c r="E22" s="273"/>
      <c r="F22" s="7">
        <f t="shared" si="0"/>
        <v>0</v>
      </c>
      <c r="G22" s="117" t="s">
        <v>1615</v>
      </c>
    </row>
    <row r="23" spans="1:7">
      <c r="A23" s="59" t="s">
        <v>16</v>
      </c>
      <c r="B23" s="273">
        <v>2</v>
      </c>
      <c r="C23" s="273">
        <v>0</v>
      </c>
      <c r="D23" s="273">
        <v>1</v>
      </c>
      <c r="E23" s="273">
        <v>1</v>
      </c>
      <c r="F23" s="7">
        <f t="shared" si="0"/>
        <v>2</v>
      </c>
      <c r="G23" s="117"/>
    </row>
    <row r="24" spans="1:7">
      <c r="A24" s="59" t="s">
        <v>18</v>
      </c>
      <c r="B24" s="273">
        <v>3</v>
      </c>
      <c r="C24" s="273">
        <v>1</v>
      </c>
      <c r="D24" s="273">
        <v>3</v>
      </c>
      <c r="E24" s="273"/>
      <c r="F24" s="7">
        <f t="shared" si="0"/>
        <v>3</v>
      </c>
      <c r="G24" s="117"/>
    </row>
    <row r="25" spans="1:7">
      <c r="A25" s="272" t="s">
        <v>19</v>
      </c>
      <c r="B25" s="273">
        <v>0</v>
      </c>
      <c r="C25" s="273">
        <v>0</v>
      </c>
      <c r="D25" s="273"/>
      <c r="E25" s="273"/>
      <c r="F25" s="7">
        <f t="shared" si="0"/>
        <v>0</v>
      </c>
      <c r="G25" s="117" t="s">
        <v>1615</v>
      </c>
    </row>
    <row r="26" spans="1:7">
      <c r="A26" s="272" t="s">
        <v>20</v>
      </c>
      <c r="B26" s="273">
        <v>0</v>
      </c>
      <c r="C26" s="273">
        <v>0</v>
      </c>
      <c r="D26" s="273"/>
      <c r="E26" s="273"/>
      <c r="F26" s="7">
        <f t="shared" si="0"/>
        <v>0</v>
      </c>
      <c r="G26" s="117" t="s">
        <v>1615</v>
      </c>
    </row>
    <row r="27" spans="1:7">
      <c r="A27" s="272" t="s">
        <v>21</v>
      </c>
      <c r="B27" s="273">
        <v>0</v>
      </c>
      <c r="C27" s="273">
        <v>0</v>
      </c>
      <c r="D27" s="273"/>
      <c r="E27" s="273"/>
      <c r="F27" s="7">
        <f t="shared" si="0"/>
        <v>0</v>
      </c>
      <c r="G27" s="117" t="s">
        <v>1615</v>
      </c>
    </row>
    <row r="28" spans="1:7">
      <c r="A28" s="59" t="s">
        <v>23</v>
      </c>
      <c r="B28" s="273">
        <v>7</v>
      </c>
      <c r="C28" s="273">
        <v>6</v>
      </c>
      <c r="D28" s="273">
        <v>7</v>
      </c>
      <c r="E28" s="273"/>
      <c r="F28" s="7">
        <f t="shared" si="0"/>
        <v>7</v>
      </c>
      <c r="G28" s="117"/>
    </row>
    <row r="29" spans="1:7">
      <c r="A29" s="272" t="s">
        <v>24</v>
      </c>
      <c r="B29" s="273">
        <v>0</v>
      </c>
      <c r="C29" s="273">
        <v>0</v>
      </c>
      <c r="D29" s="273"/>
      <c r="E29" s="273"/>
      <c r="F29" s="7">
        <f t="shared" si="0"/>
        <v>0</v>
      </c>
      <c r="G29" s="117" t="s">
        <v>1615</v>
      </c>
    </row>
    <row r="30" spans="1:7">
      <c r="A30" s="272" t="s">
        <v>25</v>
      </c>
      <c r="B30" s="273">
        <v>0</v>
      </c>
      <c r="C30" s="273">
        <v>0</v>
      </c>
      <c r="D30" s="273"/>
      <c r="E30" s="273"/>
      <c r="F30" s="7">
        <f t="shared" si="0"/>
        <v>0</v>
      </c>
      <c r="G30" s="117" t="s">
        <v>1615</v>
      </c>
    </row>
    <row r="31" spans="1:7">
      <c r="A31" s="59" t="s">
        <v>26</v>
      </c>
      <c r="B31" s="273">
        <v>4</v>
      </c>
      <c r="C31" s="273">
        <v>4</v>
      </c>
      <c r="D31" s="273">
        <v>4</v>
      </c>
      <c r="E31" s="273"/>
      <c r="F31" s="7">
        <f t="shared" si="0"/>
        <v>4</v>
      </c>
      <c r="G31" s="117"/>
    </row>
    <row r="32" spans="1:7">
      <c r="A32" s="272" t="s">
        <v>22</v>
      </c>
      <c r="B32" s="273">
        <v>0</v>
      </c>
      <c r="C32" s="273">
        <v>0</v>
      </c>
      <c r="D32" s="273"/>
      <c r="E32" s="273"/>
      <c r="F32" s="7">
        <f t="shared" si="0"/>
        <v>0</v>
      </c>
      <c r="G32" s="117" t="s">
        <v>1615</v>
      </c>
    </row>
    <row r="33" spans="1:7">
      <c r="A33" s="61" t="s">
        <v>27</v>
      </c>
      <c r="B33" s="60">
        <f>SUM(B3:B32)</f>
        <v>107</v>
      </c>
      <c r="C33" s="60">
        <f>SUM(C3:C32)</f>
        <v>53</v>
      </c>
      <c r="D33" s="60">
        <f t="shared" ref="D33:E33" si="1">SUM(D3:D32)</f>
        <v>55</v>
      </c>
      <c r="E33" s="60">
        <f t="shared" si="1"/>
        <v>35</v>
      </c>
      <c r="G33" s="117"/>
    </row>
    <row r="34" spans="1:7" ht="24">
      <c r="A34" s="54" t="s">
        <v>2166</v>
      </c>
    </row>
  </sheetData>
  <mergeCells count="4">
    <mergeCell ref="C1:C2"/>
    <mergeCell ref="A1:A2"/>
    <mergeCell ref="D1:E1"/>
    <mergeCell ref="B1:B2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T33"/>
  <sheetViews>
    <sheetView zoomScaleNormal="100" workbookViewId="0">
      <pane ySplit="4" topLeftCell="A23" activePane="bottomLeft" state="frozen"/>
      <selection pane="bottomLeft" sqref="A1:T33"/>
    </sheetView>
  </sheetViews>
  <sheetFormatPr defaultRowHeight="14.25"/>
  <cols>
    <col min="1" max="1" width="4.625" customWidth="1"/>
    <col min="2" max="2" width="14.375" bestFit="1" customWidth="1"/>
    <col min="3" max="3" width="11.875" customWidth="1"/>
    <col min="4" max="4" width="5.625" customWidth="1"/>
    <col min="5" max="5" width="6.25" bestFit="1" customWidth="1"/>
    <col min="6" max="16" width="5.625" customWidth="1"/>
    <col min="17" max="17" width="6.5" bestFit="1" customWidth="1"/>
    <col min="18" max="18" width="7" customWidth="1"/>
    <col min="19" max="19" width="16.625" bestFit="1" customWidth="1"/>
    <col min="20" max="20" width="9" style="70"/>
  </cols>
  <sheetData>
    <row r="1" spans="1:20" ht="45.75" customHeight="1">
      <c r="A1" s="232" t="s">
        <v>75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167"/>
      <c r="Q1" s="167"/>
      <c r="T1" s="169"/>
    </row>
    <row r="2" spans="1:20" ht="51" customHeight="1">
      <c r="A2" s="79" t="s">
        <v>0</v>
      </c>
      <c r="B2" s="80" t="s">
        <v>28</v>
      </c>
      <c r="C2" s="234" t="s">
        <v>2114</v>
      </c>
      <c r="D2" s="237" t="s">
        <v>34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T2" s="169"/>
    </row>
    <row r="3" spans="1:20" ht="22.5" customHeight="1">
      <c r="A3" s="83"/>
      <c r="B3" s="84"/>
      <c r="C3" s="235"/>
      <c r="D3" s="81" t="s">
        <v>40</v>
      </c>
      <c r="E3" s="82"/>
      <c r="F3" s="81" t="s">
        <v>74</v>
      </c>
      <c r="G3" s="82"/>
      <c r="H3" s="81" t="s">
        <v>37</v>
      </c>
      <c r="I3" s="82"/>
      <c r="J3" s="81" t="s">
        <v>38</v>
      </c>
      <c r="K3" s="82"/>
      <c r="L3" s="81" t="s">
        <v>41</v>
      </c>
      <c r="M3" s="82"/>
      <c r="N3" s="81" t="s">
        <v>35</v>
      </c>
      <c r="O3" s="82"/>
      <c r="P3" s="85" t="s">
        <v>86</v>
      </c>
      <c r="Q3" s="86"/>
      <c r="R3" s="228" t="s">
        <v>2115</v>
      </c>
      <c r="S3" s="230" t="s">
        <v>2116</v>
      </c>
      <c r="T3" s="230"/>
    </row>
    <row r="4" spans="1:20" ht="39" customHeight="1">
      <c r="A4" s="87"/>
      <c r="B4" s="88"/>
      <c r="C4" s="236"/>
      <c r="D4" s="1" t="s">
        <v>39</v>
      </c>
      <c r="E4" s="1" t="s">
        <v>2</v>
      </c>
      <c r="F4" s="1" t="s">
        <v>39</v>
      </c>
      <c r="G4" s="1" t="s">
        <v>2</v>
      </c>
      <c r="H4" s="1" t="s">
        <v>39</v>
      </c>
      <c r="I4" s="1" t="s">
        <v>2</v>
      </c>
      <c r="J4" s="1" t="s">
        <v>39</v>
      </c>
      <c r="K4" s="1" t="s">
        <v>2</v>
      </c>
      <c r="L4" s="1" t="s">
        <v>39</v>
      </c>
      <c r="M4" s="1" t="s">
        <v>2</v>
      </c>
      <c r="N4" s="1" t="s">
        <v>39</v>
      </c>
      <c r="O4" s="1" t="s">
        <v>2</v>
      </c>
      <c r="P4" s="57" t="s">
        <v>39</v>
      </c>
      <c r="Q4" s="57" t="s">
        <v>2</v>
      </c>
      <c r="R4" s="229"/>
      <c r="S4" s="170" t="s">
        <v>1914</v>
      </c>
      <c r="T4" s="171" t="s">
        <v>93</v>
      </c>
    </row>
    <row r="5" spans="1:20" ht="24">
      <c r="A5" s="2">
        <v>1</v>
      </c>
      <c r="B5" s="184" t="s">
        <v>1437</v>
      </c>
      <c r="C5" s="3">
        <f t="shared" ref="C5:C32" si="0">+D5+F5+H5+J5+L5+N5</f>
        <v>61</v>
      </c>
      <c r="D5" s="3">
        <v>0</v>
      </c>
      <c r="E5" s="4">
        <f t="shared" ref="E5:E32" si="1">+D5/C5*100</f>
        <v>0</v>
      </c>
      <c r="F5" s="5">
        <v>2</v>
      </c>
      <c r="G5" s="4">
        <f t="shared" ref="G5:G32" si="2">+F5/C5*100</f>
        <v>3.278688524590164</v>
      </c>
      <c r="H5" s="3">
        <v>0</v>
      </c>
      <c r="I5" s="4">
        <f t="shared" ref="I5:I32" si="3">+H5/C5*100</f>
        <v>0</v>
      </c>
      <c r="J5" s="3">
        <v>0</v>
      </c>
      <c r="K5" s="4">
        <f t="shared" ref="K5:K32" si="4">+J5/C5*100</f>
        <v>0</v>
      </c>
      <c r="L5" s="3">
        <v>13</v>
      </c>
      <c r="M5" s="4">
        <f t="shared" ref="M5:M32" si="5">+L5/C5*100</f>
        <v>21.311475409836063</v>
      </c>
      <c r="N5" s="3">
        <v>46</v>
      </c>
      <c r="O5" s="4">
        <f t="shared" ref="O5:O32" si="6">+N5/C5*100</f>
        <v>75.409836065573771</v>
      </c>
      <c r="P5" s="3">
        <f t="shared" ref="P5:P31" si="7">D5+L5+N5</f>
        <v>59</v>
      </c>
      <c r="Q5" s="4">
        <f t="shared" ref="Q5:Q32" si="8">P5*100/C5</f>
        <v>96.721311475409834</v>
      </c>
      <c r="R5" s="172">
        <v>62</v>
      </c>
      <c r="S5" s="173"/>
      <c r="T5" s="173">
        <v>1</v>
      </c>
    </row>
    <row r="6" spans="1:20" ht="24">
      <c r="A6" s="2">
        <v>2</v>
      </c>
      <c r="B6" s="185" t="s">
        <v>29</v>
      </c>
      <c r="C6" s="3">
        <f t="shared" si="0"/>
        <v>32</v>
      </c>
      <c r="D6" s="3">
        <v>0</v>
      </c>
      <c r="E6" s="4">
        <f t="shared" si="1"/>
        <v>0</v>
      </c>
      <c r="F6" s="5">
        <v>4</v>
      </c>
      <c r="G6" s="4">
        <f t="shared" si="2"/>
        <v>12.5</v>
      </c>
      <c r="H6" s="3">
        <v>0</v>
      </c>
      <c r="I6" s="4">
        <f t="shared" si="3"/>
        <v>0</v>
      </c>
      <c r="J6" s="3">
        <v>0</v>
      </c>
      <c r="K6" s="4">
        <f t="shared" si="4"/>
        <v>0</v>
      </c>
      <c r="L6" s="3">
        <v>6</v>
      </c>
      <c r="M6" s="4">
        <f t="shared" si="5"/>
        <v>18.75</v>
      </c>
      <c r="N6" s="3">
        <v>22</v>
      </c>
      <c r="O6" s="4">
        <f t="shared" si="6"/>
        <v>68.75</v>
      </c>
      <c r="P6" s="3">
        <f t="shared" si="7"/>
        <v>28</v>
      </c>
      <c r="Q6" s="4">
        <f t="shared" si="8"/>
        <v>87.5</v>
      </c>
      <c r="R6" s="172">
        <f>D6+F6+H6+J6+L6+N6</f>
        <v>32</v>
      </c>
      <c r="S6" s="173"/>
      <c r="T6" s="173"/>
    </row>
    <row r="7" spans="1:20" ht="24">
      <c r="A7" s="2">
        <v>3</v>
      </c>
      <c r="B7" s="185" t="s">
        <v>3</v>
      </c>
      <c r="C7" s="3">
        <f t="shared" si="0"/>
        <v>8</v>
      </c>
      <c r="D7" s="3">
        <v>0</v>
      </c>
      <c r="E7" s="4">
        <f t="shared" si="1"/>
        <v>0</v>
      </c>
      <c r="F7" s="5">
        <v>0</v>
      </c>
      <c r="G7" s="4">
        <f t="shared" si="2"/>
        <v>0</v>
      </c>
      <c r="H7" s="3">
        <v>0</v>
      </c>
      <c r="I7" s="4">
        <f t="shared" si="3"/>
        <v>0</v>
      </c>
      <c r="J7" s="3">
        <v>0</v>
      </c>
      <c r="K7" s="4">
        <f t="shared" si="4"/>
        <v>0</v>
      </c>
      <c r="L7" s="3">
        <v>0</v>
      </c>
      <c r="M7" s="4">
        <f t="shared" si="5"/>
        <v>0</v>
      </c>
      <c r="N7" s="3">
        <v>8</v>
      </c>
      <c r="O7" s="4">
        <f t="shared" si="6"/>
        <v>100</v>
      </c>
      <c r="P7" s="3">
        <f t="shared" si="7"/>
        <v>8</v>
      </c>
      <c r="Q7" s="4">
        <f t="shared" si="8"/>
        <v>100</v>
      </c>
      <c r="R7" s="172">
        <f>D7+F7+H7+J7+L7+N7</f>
        <v>8</v>
      </c>
      <c r="S7" s="173"/>
      <c r="T7" s="173"/>
    </row>
    <row r="8" spans="1:20" ht="24">
      <c r="A8" s="2">
        <v>4</v>
      </c>
      <c r="B8" s="185" t="s">
        <v>4</v>
      </c>
      <c r="C8" s="3">
        <f t="shared" si="0"/>
        <v>13</v>
      </c>
      <c r="D8" s="3">
        <v>0</v>
      </c>
      <c r="E8" s="4">
        <f t="shared" si="1"/>
        <v>0</v>
      </c>
      <c r="F8" s="5">
        <v>0</v>
      </c>
      <c r="G8" s="4">
        <f t="shared" si="2"/>
        <v>0</v>
      </c>
      <c r="H8" s="3">
        <v>0</v>
      </c>
      <c r="I8" s="4">
        <f t="shared" si="3"/>
        <v>0</v>
      </c>
      <c r="J8" s="3">
        <v>0</v>
      </c>
      <c r="K8" s="4">
        <f t="shared" si="4"/>
        <v>0</v>
      </c>
      <c r="L8" s="3">
        <v>0</v>
      </c>
      <c r="M8" s="4">
        <f t="shared" si="5"/>
        <v>0</v>
      </c>
      <c r="N8" s="3">
        <v>13</v>
      </c>
      <c r="O8" s="4">
        <f t="shared" si="6"/>
        <v>100</v>
      </c>
      <c r="P8" s="3">
        <f t="shared" si="7"/>
        <v>13</v>
      </c>
      <c r="Q8" s="4">
        <f t="shared" si="8"/>
        <v>100</v>
      </c>
      <c r="R8" s="172">
        <v>14</v>
      </c>
      <c r="S8" s="173"/>
      <c r="T8" s="173">
        <v>1</v>
      </c>
    </row>
    <row r="9" spans="1:20" ht="24">
      <c r="A9" s="2">
        <v>5</v>
      </c>
      <c r="B9" s="185" t="s">
        <v>5</v>
      </c>
      <c r="C9" s="3">
        <f t="shared" si="0"/>
        <v>4</v>
      </c>
      <c r="D9" s="3">
        <v>0</v>
      </c>
      <c r="E9" s="4">
        <f t="shared" si="1"/>
        <v>0</v>
      </c>
      <c r="F9" s="5">
        <v>0</v>
      </c>
      <c r="G9" s="4">
        <f t="shared" si="2"/>
        <v>0</v>
      </c>
      <c r="H9" s="3">
        <v>0</v>
      </c>
      <c r="I9" s="4">
        <f t="shared" si="3"/>
        <v>0</v>
      </c>
      <c r="J9" s="3">
        <v>0</v>
      </c>
      <c r="K9" s="4">
        <f t="shared" si="4"/>
        <v>0</v>
      </c>
      <c r="L9" s="3">
        <v>1</v>
      </c>
      <c r="M9" s="4">
        <f t="shared" si="5"/>
        <v>25</v>
      </c>
      <c r="N9" s="3">
        <v>3</v>
      </c>
      <c r="O9" s="4">
        <f t="shared" si="6"/>
        <v>75</v>
      </c>
      <c r="P9" s="3">
        <f t="shared" si="7"/>
        <v>4</v>
      </c>
      <c r="Q9" s="4">
        <f t="shared" si="8"/>
        <v>100</v>
      </c>
      <c r="R9" s="172">
        <f t="shared" ref="R9:R14" si="9">D9+F9+H9+J9+L9+N9</f>
        <v>4</v>
      </c>
      <c r="S9" s="173"/>
      <c r="T9" s="173"/>
    </row>
    <row r="10" spans="1:20" ht="24">
      <c r="A10" s="2">
        <v>6</v>
      </c>
      <c r="B10" s="185" t="s">
        <v>6</v>
      </c>
      <c r="C10" s="3">
        <f t="shared" si="0"/>
        <v>3</v>
      </c>
      <c r="D10" s="3">
        <v>0</v>
      </c>
      <c r="E10" s="4">
        <f t="shared" si="1"/>
        <v>0</v>
      </c>
      <c r="F10" s="5">
        <v>0</v>
      </c>
      <c r="G10" s="4">
        <f t="shared" si="2"/>
        <v>0</v>
      </c>
      <c r="H10" s="3">
        <v>0</v>
      </c>
      <c r="I10" s="4">
        <f t="shared" si="3"/>
        <v>0</v>
      </c>
      <c r="J10" s="3">
        <v>0</v>
      </c>
      <c r="K10" s="4">
        <f t="shared" si="4"/>
        <v>0</v>
      </c>
      <c r="L10" s="3">
        <v>1</v>
      </c>
      <c r="M10" s="4">
        <f t="shared" si="5"/>
        <v>33.333333333333329</v>
      </c>
      <c r="N10" s="3">
        <v>2</v>
      </c>
      <c r="O10" s="4">
        <f t="shared" si="6"/>
        <v>66.666666666666657</v>
      </c>
      <c r="P10" s="3">
        <f t="shared" si="7"/>
        <v>3</v>
      </c>
      <c r="Q10" s="4">
        <f t="shared" si="8"/>
        <v>100</v>
      </c>
      <c r="R10" s="172">
        <f t="shared" si="9"/>
        <v>3</v>
      </c>
      <c r="S10" s="173"/>
      <c r="T10" s="173"/>
    </row>
    <row r="11" spans="1:20" ht="24">
      <c r="A11" s="2">
        <v>7</v>
      </c>
      <c r="B11" s="185" t="s">
        <v>7</v>
      </c>
      <c r="C11" s="3">
        <f t="shared" si="0"/>
        <v>5</v>
      </c>
      <c r="D11" s="3">
        <v>0</v>
      </c>
      <c r="E11" s="4">
        <f t="shared" si="1"/>
        <v>0</v>
      </c>
      <c r="F11" s="5">
        <v>0</v>
      </c>
      <c r="G11" s="4">
        <f t="shared" si="2"/>
        <v>0</v>
      </c>
      <c r="H11" s="3">
        <v>0</v>
      </c>
      <c r="I11" s="4">
        <f t="shared" si="3"/>
        <v>0</v>
      </c>
      <c r="J11" s="3">
        <v>0</v>
      </c>
      <c r="K11" s="4">
        <f t="shared" si="4"/>
        <v>0</v>
      </c>
      <c r="L11" s="3">
        <v>1</v>
      </c>
      <c r="M11" s="4">
        <f t="shared" si="5"/>
        <v>20</v>
      </c>
      <c r="N11" s="3">
        <v>4</v>
      </c>
      <c r="O11" s="4">
        <f t="shared" si="6"/>
        <v>80</v>
      </c>
      <c r="P11" s="3">
        <f t="shared" si="7"/>
        <v>5</v>
      </c>
      <c r="Q11" s="4">
        <f t="shared" si="8"/>
        <v>100</v>
      </c>
      <c r="R11" s="172">
        <f t="shared" si="9"/>
        <v>5</v>
      </c>
      <c r="S11" s="173"/>
      <c r="T11" s="173"/>
    </row>
    <row r="12" spans="1:20" ht="24">
      <c r="A12" s="2">
        <v>8</v>
      </c>
      <c r="B12" s="185" t="s">
        <v>8</v>
      </c>
      <c r="C12" s="3">
        <f t="shared" si="0"/>
        <v>17</v>
      </c>
      <c r="D12" s="3">
        <v>0</v>
      </c>
      <c r="E12" s="4">
        <f t="shared" si="1"/>
        <v>0</v>
      </c>
      <c r="F12" s="5">
        <v>1</v>
      </c>
      <c r="G12" s="4">
        <f t="shared" si="2"/>
        <v>5.8823529411764701</v>
      </c>
      <c r="H12" s="3">
        <v>0</v>
      </c>
      <c r="I12" s="4">
        <f t="shared" si="3"/>
        <v>0</v>
      </c>
      <c r="J12" s="3">
        <v>0</v>
      </c>
      <c r="K12" s="4">
        <f t="shared" si="4"/>
        <v>0</v>
      </c>
      <c r="L12" s="3">
        <v>0</v>
      </c>
      <c r="M12" s="4">
        <f t="shared" si="5"/>
        <v>0</v>
      </c>
      <c r="N12" s="3">
        <v>16</v>
      </c>
      <c r="O12" s="4">
        <f t="shared" si="6"/>
        <v>94.117647058823522</v>
      </c>
      <c r="P12" s="3">
        <f t="shared" si="7"/>
        <v>16</v>
      </c>
      <c r="Q12" s="4">
        <f t="shared" si="8"/>
        <v>94.117647058823536</v>
      </c>
      <c r="R12" s="172">
        <v>18</v>
      </c>
      <c r="S12" s="173"/>
      <c r="T12" s="173">
        <v>1</v>
      </c>
    </row>
    <row r="13" spans="1:20" ht="24">
      <c r="A13" s="2">
        <v>9</v>
      </c>
      <c r="B13" s="185" t="s">
        <v>9</v>
      </c>
      <c r="C13" s="3">
        <f t="shared" si="0"/>
        <v>7</v>
      </c>
      <c r="D13" s="3">
        <v>0</v>
      </c>
      <c r="E13" s="4">
        <f t="shared" si="1"/>
        <v>0</v>
      </c>
      <c r="F13" s="5">
        <v>1</v>
      </c>
      <c r="G13" s="4">
        <f t="shared" si="2"/>
        <v>14.285714285714285</v>
      </c>
      <c r="H13" s="3">
        <v>0</v>
      </c>
      <c r="I13" s="4">
        <f t="shared" si="3"/>
        <v>0</v>
      </c>
      <c r="J13" s="3">
        <v>0</v>
      </c>
      <c r="K13" s="4">
        <f t="shared" si="4"/>
        <v>0</v>
      </c>
      <c r="L13" s="3">
        <v>0</v>
      </c>
      <c r="M13" s="4">
        <f t="shared" si="5"/>
        <v>0</v>
      </c>
      <c r="N13" s="3">
        <v>6</v>
      </c>
      <c r="O13" s="4">
        <f t="shared" si="6"/>
        <v>85.714285714285708</v>
      </c>
      <c r="P13" s="3">
        <f t="shared" si="7"/>
        <v>6</v>
      </c>
      <c r="Q13" s="4">
        <f t="shared" si="8"/>
        <v>85.714285714285708</v>
      </c>
      <c r="R13" s="172">
        <f t="shared" si="9"/>
        <v>7</v>
      </c>
      <c r="S13" s="173"/>
      <c r="T13" s="173"/>
    </row>
    <row r="14" spans="1:20" ht="24">
      <c r="A14" s="2">
        <v>10</v>
      </c>
      <c r="B14" s="185" t="s">
        <v>10</v>
      </c>
      <c r="C14" s="3">
        <f t="shared" si="0"/>
        <v>7</v>
      </c>
      <c r="D14" s="3">
        <v>0</v>
      </c>
      <c r="E14" s="4">
        <f t="shared" si="1"/>
        <v>0</v>
      </c>
      <c r="F14" s="5">
        <v>0</v>
      </c>
      <c r="G14" s="4">
        <f t="shared" si="2"/>
        <v>0</v>
      </c>
      <c r="H14" s="3">
        <v>0</v>
      </c>
      <c r="I14" s="4">
        <f t="shared" si="3"/>
        <v>0</v>
      </c>
      <c r="J14" s="3">
        <v>0</v>
      </c>
      <c r="K14" s="4">
        <f t="shared" si="4"/>
        <v>0</v>
      </c>
      <c r="L14" s="3">
        <v>0</v>
      </c>
      <c r="M14" s="4">
        <f t="shared" si="5"/>
        <v>0</v>
      </c>
      <c r="N14" s="3">
        <v>7</v>
      </c>
      <c r="O14" s="4">
        <f t="shared" si="6"/>
        <v>100</v>
      </c>
      <c r="P14" s="3">
        <f t="shared" si="7"/>
        <v>7</v>
      </c>
      <c r="Q14" s="4">
        <f t="shared" si="8"/>
        <v>100</v>
      </c>
      <c r="R14" s="172">
        <f t="shared" si="9"/>
        <v>7</v>
      </c>
      <c r="S14" s="173"/>
      <c r="T14" s="173"/>
    </row>
    <row r="15" spans="1:20" ht="24">
      <c r="A15" s="2">
        <v>11</v>
      </c>
      <c r="B15" s="185" t="s">
        <v>11</v>
      </c>
      <c r="C15" s="3">
        <f t="shared" si="0"/>
        <v>12</v>
      </c>
      <c r="D15" s="3">
        <v>0</v>
      </c>
      <c r="E15" s="4">
        <f t="shared" si="1"/>
        <v>0</v>
      </c>
      <c r="F15" s="5">
        <v>0</v>
      </c>
      <c r="G15" s="4">
        <f t="shared" si="2"/>
        <v>0</v>
      </c>
      <c r="H15" s="3">
        <v>0</v>
      </c>
      <c r="I15" s="4">
        <f t="shared" si="3"/>
        <v>0</v>
      </c>
      <c r="J15" s="3">
        <v>0</v>
      </c>
      <c r="K15" s="4">
        <f t="shared" si="4"/>
        <v>0</v>
      </c>
      <c r="L15" s="3">
        <v>0</v>
      </c>
      <c r="M15" s="4">
        <f t="shared" si="5"/>
        <v>0</v>
      </c>
      <c r="N15" s="3">
        <v>12</v>
      </c>
      <c r="O15" s="4">
        <f t="shared" si="6"/>
        <v>100</v>
      </c>
      <c r="P15" s="3">
        <f t="shared" si="7"/>
        <v>12</v>
      </c>
      <c r="Q15" s="4">
        <f t="shared" si="8"/>
        <v>100</v>
      </c>
      <c r="R15" s="172">
        <v>13</v>
      </c>
      <c r="S15" s="173"/>
      <c r="T15" s="173">
        <v>1</v>
      </c>
    </row>
    <row r="16" spans="1:20" ht="24">
      <c r="A16" s="2">
        <v>12</v>
      </c>
      <c r="B16" s="185" t="s">
        <v>12</v>
      </c>
      <c r="C16" s="3">
        <f t="shared" si="0"/>
        <v>2</v>
      </c>
      <c r="D16" s="3">
        <v>0</v>
      </c>
      <c r="E16" s="4">
        <f t="shared" si="1"/>
        <v>0</v>
      </c>
      <c r="F16" s="5">
        <v>0</v>
      </c>
      <c r="G16" s="4">
        <f t="shared" si="2"/>
        <v>0</v>
      </c>
      <c r="H16" s="3">
        <v>0</v>
      </c>
      <c r="I16" s="4">
        <f t="shared" si="3"/>
        <v>0</v>
      </c>
      <c r="J16" s="3">
        <v>0</v>
      </c>
      <c r="K16" s="4">
        <f t="shared" si="4"/>
        <v>0</v>
      </c>
      <c r="L16" s="3">
        <v>0</v>
      </c>
      <c r="M16" s="4">
        <f t="shared" si="5"/>
        <v>0</v>
      </c>
      <c r="N16" s="3">
        <v>2</v>
      </c>
      <c r="O16" s="4">
        <f t="shared" si="6"/>
        <v>100</v>
      </c>
      <c r="P16" s="3">
        <f t="shared" si="7"/>
        <v>2</v>
      </c>
      <c r="Q16" s="4">
        <f t="shared" si="8"/>
        <v>100</v>
      </c>
      <c r="R16" s="172">
        <f>D16+F16+H16+J16+L16+N16</f>
        <v>2</v>
      </c>
      <c r="S16" s="173"/>
      <c r="T16" s="173"/>
    </row>
    <row r="17" spans="1:20" ht="24">
      <c r="A17" s="2">
        <v>13</v>
      </c>
      <c r="B17" s="185" t="s">
        <v>13</v>
      </c>
      <c r="C17" s="3">
        <f t="shared" si="0"/>
        <v>9</v>
      </c>
      <c r="D17" s="3">
        <v>0</v>
      </c>
      <c r="E17" s="4">
        <f t="shared" si="1"/>
        <v>0</v>
      </c>
      <c r="F17" s="5">
        <v>0</v>
      </c>
      <c r="G17" s="4">
        <f t="shared" si="2"/>
        <v>0</v>
      </c>
      <c r="H17" s="3">
        <v>0</v>
      </c>
      <c r="I17" s="4">
        <f t="shared" si="3"/>
        <v>0</v>
      </c>
      <c r="J17" s="3">
        <v>0</v>
      </c>
      <c r="K17" s="4">
        <f t="shared" si="4"/>
        <v>0</v>
      </c>
      <c r="L17" s="3">
        <v>0</v>
      </c>
      <c r="M17" s="4">
        <f t="shared" si="5"/>
        <v>0</v>
      </c>
      <c r="N17" s="3">
        <v>9</v>
      </c>
      <c r="O17" s="4">
        <f t="shared" si="6"/>
        <v>100</v>
      </c>
      <c r="P17" s="3">
        <f t="shared" si="7"/>
        <v>9</v>
      </c>
      <c r="Q17" s="4">
        <f t="shared" si="8"/>
        <v>100</v>
      </c>
      <c r="R17" s="172">
        <f>D17+F17+H17+J17+L17+N17</f>
        <v>9</v>
      </c>
      <c r="S17" s="173"/>
      <c r="T17" s="173"/>
    </row>
    <row r="18" spans="1:20" ht="24">
      <c r="A18" s="2">
        <v>14</v>
      </c>
      <c r="B18" s="185" t="s">
        <v>14</v>
      </c>
      <c r="C18" s="3">
        <f t="shared" si="0"/>
        <v>18</v>
      </c>
      <c r="D18" s="3">
        <v>0</v>
      </c>
      <c r="E18" s="4">
        <f t="shared" si="1"/>
        <v>0</v>
      </c>
      <c r="F18" s="5">
        <v>2</v>
      </c>
      <c r="G18" s="4">
        <f t="shared" si="2"/>
        <v>11.111111111111111</v>
      </c>
      <c r="H18" s="3">
        <v>0</v>
      </c>
      <c r="I18" s="4">
        <f t="shared" si="3"/>
        <v>0</v>
      </c>
      <c r="J18" s="3">
        <v>0</v>
      </c>
      <c r="K18" s="4">
        <f t="shared" si="4"/>
        <v>0</v>
      </c>
      <c r="L18" s="3">
        <v>1</v>
      </c>
      <c r="M18" s="4">
        <f t="shared" si="5"/>
        <v>5.5555555555555554</v>
      </c>
      <c r="N18" s="3">
        <v>15</v>
      </c>
      <c r="O18" s="4">
        <f t="shared" si="6"/>
        <v>83.333333333333343</v>
      </c>
      <c r="P18" s="3">
        <f t="shared" si="7"/>
        <v>16</v>
      </c>
      <c r="Q18" s="4">
        <f t="shared" si="8"/>
        <v>88.888888888888886</v>
      </c>
      <c r="R18" s="172">
        <f>D18+F18+H18+J18+L18+N18</f>
        <v>18</v>
      </c>
      <c r="S18" s="173"/>
      <c r="T18" s="173"/>
    </row>
    <row r="19" spans="1:20" ht="24">
      <c r="A19" s="2">
        <v>15</v>
      </c>
      <c r="B19" s="184" t="s">
        <v>2117</v>
      </c>
      <c r="C19" s="3">
        <f t="shared" si="0"/>
        <v>4</v>
      </c>
      <c r="D19" s="3">
        <v>0</v>
      </c>
      <c r="E19" s="4">
        <f t="shared" si="1"/>
        <v>0</v>
      </c>
      <c r="F19" s="5">
        <v>1</v>
      </c>
      <c r="G19" s="4">
        <f t="shared" si="2"/>
        <v>25</v>
      </c>
      <c r="H19" s="3">
        <v>0</v>
      </c>
      <c r="I19" s="4">
        <f t="shared" si="3"/>
        <v>0</v>
      </c>
      <c r="J19" s="3">
        <v>0</v>
      </c>
      <c r="K19" s="4">
        <f t="shared" si="4"/>
        <v>0</v>
      </c>
      <c r="L19" s="3">
        <v>0</v>
      </c>
      <c r="M19" s="4">
        <f t="shared" si="5"/>
        <v>0</v>
      </c>
      <c r="N19" s="3">
        <v>3</v>
      </c>
      <c r="O19" s="4">
        <f t="shared" si="6"/>
        <v>75</v>
      </c>
      <c r="P19" s="3">
        <f t="shared" si="7"/>
        <v>3</v>
      </c>
      <c r="Q19" s="4">
        <f t="shared" si="8"/>
        <v>75</v>
      </c>
      <c r="R19" s="172">
        <f>D19+F19+H19+J19+L19+N19</f>
        <v>4</v>
      </c>
      <c r="S19" s="173"/>
      <c r="T19" s="173"/>
    </row>
    <row r="20" spans="1:20" ht="24">
      <c r="A20" s="2">
        <v>16</v>
      </c>
      <c r="B20" s="185" t="s">
        <v>15</v>
      </c>
      <c r="C20" s="3">
        <f t="shared" si="0"/>
        <v>19</v>
      </c>
      <c r="D20" s="3">
        <v>0</v>
      </c>
      <c r="E20" s="4">
        <f t="shared" si="1"/>
        <v>0</v>
      </c>
      <c r="F20" s="5">
        <v>0</v>
      </c>
      <c r="G20" s="4">
        <f t="shared" si="2"/>
        <v>0</v>
      </c>
      <c r="H20" s="3">
        <v>0</v>
      </c>
      <c r="I20" s="4">
        <f t="shared" si="3"/>
        <v>0</v>
      </c>
      <c r="J20" s="3">
        <v>0</v>
      </c>
      <c r="K20" s="4">
        <f t="shared" si="4"/>
        <v>0</v>
      </c>
      <c r="L20" s="3">
        <v>1</v>
      </c>
      <c r="M20" s="4">
        <f t="shared" si="5"/>
        <v>5.2631578947368416</v>
      </c>
      <c r="N20" s="3">
        <v>18</v>
      </c>
      <c r="O20" s="4">
        <f t="shared" si="6"/>
        <v>94.73684210526315</v>
      </c>
      <c r="P20" s="3">
        <f t="shared" si="7"/>
        <v>19</v>
      </c>
      <c r="Q20" s="4">
        <f t="shared" si="8"/>
        <v>100</v>
      </c>
      <c r="R20" s="172">
        <f>D20+F20+H20+J20+L20+N20</f>
        <v>19</v>
      </c>
      <c r="S20" s="173"/>
      <c r="T20" s="173"/>
    </row>
    <row r="21" spans="1:20" ht="24">
      <c r="A21" s="2">
        <v>17</v>
      </c>
      <c r="B21" s="185" t="s">
        <v>16</v>
      </c>
      <c r="C21" s="3">
        <f t="shared" si="0"/>
        <v>5</v>
      </c>
      <c r="D21" s="3">
        <v>0</v>
      </c>
      <c r="E21" s="4">
        <f t="shared" si="1"/>
        <v>0</v>
      </c>
      <c r="F21" s="5">
        <v>0</v>
      </c>
      <c r="G21" s="4">
        <f t="shared" si="2"/>
        <v>0</v>
      </c>
      <c r="H21" s="3">
        <v>1</v>
      </c>
      <c r="I21" s="4">
        <f t="shared" si="3"/>
        <v>20</v>
      </c>
      <c r="J21" s="3">
        <v>0</v>
      </c>
      <c r="K21" s="4">
        <f t="shared" si="4"/>
        <v>0</v>
      </c>
      <c r="L21" s="3">
        <v>0</v>
      </c>
      <c r="M21" s="4">
        <f t="shared" si="5"/>
        <v>0</v>
      </c>
      <c r="N21" s="3">
        <v>4</v>
      </c>
      <c r="O21" s="4">
        <f t="shared" si="6"/>
        <v>80</v>
      </c>
      <c r="P21" s="3">
        <f t="shared" si="7"/>
        <v>4</v>
      </c>
      <c r="Q21" s="4">
        <f t="shared" si="8"/>
        <v>80</v>
      </c>
      <c r="R21" s="172">
        <v>7</v>
      </c>
      <c r="S21" s="174">
        <v>2</v>
      </c>
      <c r="T21" s="173"/>
    </row>
    <row r="22" spans="1:20" ht="24">
      <c r="A22" s="2">
        <v>18</v>
      </c>
      <c r="B22" s="185" t="s">
        <v>17</v>
      </c>
      <c r="C22" s="3">
        <f t="shared" si="0"/>
        <v>6</v>
      </c>
      <c r="D22" s="3">
        <v>0</v>
      </c>
      <c r="E22" s="4">
        <f t="shared" si="1"/>
        <v>0</v>
      </c>
      <c r="F22" s="5">
        <v>0</v>
      </c>
      <c r="G22" s="4">
        <f t="shared" si="2"/>
        <v>0</v>
      </c>
      <c r="H22" s="3">
        <v>0</v>
      </c>
      <c r="I22" s="4">
        <f t="shared" si="3"/>
        <v>0</v>
      </c>
      <c r="J22" s="3">
        <v>0</v>
      </c>
      <c r="K22" s="4">
        <f t="shared" si="4"/>
        <v>0</v>
      </c>
      <c r="L22" s="3">
        <v>2</v>
      </c>
      <c r="M22" s="4">
        <f t="shared" si="5"/>
        <v>33.333333333333329</v>
      </c>
      <c r="N22" s="3">
        <v>4</v>
      </c>
      <c r="O22" s="4">
        <f t="shared" si="6"/>
        <v>66.666666666666657</v>
      </c>
      <c r="P22" s="3">
        <f t="shared" si="7"/>
        <v>6</v>
      </c>
      <c r="Q22" s="4">
        <f t="shared" si="8"/>
        <v>100</v>
      </c>
      <c r="R22" s="172">
        <f>D22+F22+H22+J22+L22+N22</f>
        <v>6</v>
      </c>
      <c r="S22" s="173"/>
      <c r="T22" s="173"/>
    </row>
    <row r="23" spans="1:20" ht="24">
      <c r="A23" s="2">
        <v>19</v>
      </c>
      <c r="B23" s="185" t="s">
        <v>18</v>
      </c>
      <c r="C23" s="3">
        <f t="shared" si="0"/>
        <v>9</v>
      </c>
      <c r="D23" s="3">
        <v>0</v>
      </c>
      <c r="E23" s="4">
        <f t="shared" si="1"/>
        <v>0</v>
      </c>
      <c r="F23" s="5">
        <v>1</v>
      </c>
      <c r="G23" s="4">
        <f t="shared" si="2"/>
        <v>11.111111111111111</v>
      </c>
      <c r="H23" s="3">
        <v>0</v>
      </c>
      <c r="I23" s="4">
        <f t="shared" si="3"/>
        <v>0</v>
      </c>
      <c r="J23" s="3">
        <v>0</v>
      </c>
      <c r="K23" s="4">
        <f t="shared" si="4"/>
        <v>0</v>
      </c>
      <c r="L23" s="3">
        <v>0</v>
      </c>
      <c r="M23" s="4">
        <f t="shared" si="5"/>
        <v>0</v>
      </c>
      <c r="N23" s="3">
        <v>8</v>
      </c>
      <c r="O23" s="4">
        <f t="shared" si="6"/>
        <v>88.888888888888886</v>
      </c>
      <c r="P23" s="3">
        <f t="shared" si="7"/>
        <v>8</v>
      </c>
      <c r="Q23" s="4">
        <f t="shared" si="8"/>
        <v>88.888888888888886</v>
      </c>
      <c r="R23" s="172">
        <v>10</v>
      </c>
      <c r="S23" s="173"/>
      <c r="T23" s="173">
        <v>1</v>
      </c>
    </row>
    <row r="24" spans="1:20" ht="24">
      <c r="A24" s="2">
        <v>20</v>
      </c>
      <c r="B24" s="185" t="s">
        <v>19</v>
      </c>
      <c r="C24" s="3">
        <f t="shared" si="0"/>
        <v>6</v>
      </c>
      <c r="D24" s="3">
        <v>0</v>
      </c>
      <c r="E24" s="4">
        <f t="shared" si="1"/>
        <v>0</v>
      </c>
      <c r="F24" s="5">
        <v>0</v>
      </c>
      <c r="G24" s="4">
        <f t="shared" si="2"/>
        <v>0</v>
      </c>
      <c r="H24" s="3">
        <v>0</v>
      </c>
      <c r="I24" s="4">
        <f t="shared" si="3"/>
        <v>0</v>
      </c>
      <c r="J24" s="3">
        <v>0</v>
      </c>
      <c r="K24" s="4">
        <f t="shared" si="4"/>
        <v>0</v>
      </c>
      <c r="L24" s="3">
        <v>0</v>
      </c>
      <c r="M24" s="4">
        <f t="shared" si="5"/>
        <v>0</v>
      </c>
      <c r="N24" s="3">
        <v>6</v>
      </c>
      <c r="O24" s="4">
        <f t="shared" si="6"/>
        <v>100</v>
      </c>
      <c r="P24" s="3">
        <f t="shared" si="7"/>
        <v>6</v>
      </c>
      <c r="Q24" s="4">
        <f t="shared" si="8"/>
        <v>100</v>
      </c>
      <c r="R24" s="172">
        <f>D24+F24+H24+J24+L24+N24</f>
        <v>6</v>
      </c>
      <c r="S24" s="173"/>
      <c r="T24" s="173"/>
    </row>
    <row r="25" spans="1:20" ht="24">
      <c r="A25" s="2">
        <v>21</v>
      </c>
      <c r="B25" s="185" t="s">
        <v>20</v>
      </c>
      <c r="C25" s="3">
        <f t="shared" si="0"/>
        <v>3</v>
      </c>
      <c r="D25" s="3">
        <v>0</v>
      </c>
      <c r="E25" s="4">
        <f t="shared" si="1"/>
        <v>0</v>
      </c>
      <c r="F25" s="5">
        <v>0</v>
      </c>
      <c r="G25" s="4">
        <f t="shared" si="2"/>
        <v>0</v>
      </c>
      <c r="H25" s="3">
        <v>0</v>
      </c>
      <c r="I25" s="4">
        <f t="shared" si="3"/>
        <v>0</v>
      </c>
      <c r="J25" s="3">
        <v>0</v>
      </c>
      <c r="K25" s="4">
        <f t="shared" si="4"/>
        <v>0</v>
      </c>
      <c r="L25" s="3">
        <v>0</v>
      </c>
      <c r="M25" s="4">
        <f t="shared" si="5"/>
        <v>0</v>
      </c>
      <c r="N25" s="3">
        <v>3</v>
      </c>
      <c r="O25" s="4">
        <f t="shared" si="6"/>
        <v>100</v>
      </c>
      <c r="P25" s="3">
        <f t="shared" si="7"/>
        <v>3</v>
      </c>
      <c r="Q25" s="4">
        <f t="shared" si="8"/>
        <v>100</v>
      </c>
      <c r="R25" s="172">
        <f>D25+F25+H25+J25+L25+N25</f>
        <v>3</v>
      </c>
      <c r="S25" s="173"/>
      <c r="T25" s="173"/>
    </row>
    <row r="26" spans="1:20" ht="24">
      <c r="A26" s="2">
        <v>22</v>
      </c>
      <c r="B26" s="185" t="s">
        <v>21</v>
      </c>
      <c r="C26" s="3">
        <f t="shared" si="0"/>
        <v>27</v>
      </c>
      <c r="D26" s="3">
        <v>0</v>
      </c>
      <c r="E26" s="4">
        <f t="shared" si="1"/>
        <v>0</v>
      </c>
      <c r="F26" s="5">
        <v>1</v>
      </c>
      <c r="G26" s="4">
        <f t="shared" si="2"/>
        <v>3.7037037037037033</v>
      </c>
      <c r="H26" s="3">
        <v>0</v>
      </c>
      <c r="I26" s="4">
        <f t="shared" si="3"/>
        <v>0</v>
      </c>
      <c r="J26" s="3">
        <v>0</v>
      </c>
      <c r="K26" s="4">
        <f t="shared" si="4"/>
        <v>0</v>
      </c>
      <c r="L26" s="3">
        <v>3</v>
      </c>
      <c r="M26" s="4">
        <f t="shared" si="5"/>
        <v>11.111111111111111</v>
      </c>
      <c r="N26" s="3">
        <v>23</v>
      </c>
      <c r="O26" s="4">
        <f t="shared" si="6"/>
        <v>85.18518518518519</v>
      </c>
      <c r="P26" s="3">
        <f t="shared" si="7"/>
        <v>26</v>
      </c>
      <c r="Q26" s="4">
        <f t="shared" si="8"/>
        <v>96.296296296296291</v>
      </c>
      <c r="R26" s="172">
        <v>28</v>
      </c>
      <c r="S26" s="173"/>
      <c r="T26" s="173">
        <v>1</v>
      </c>
    </row>
    <row r="27" spans="1:20" ht="24">
      <c r="A27" s="2">
        <v>23</v>
      </c>
      <c r="B27" s="185" t="s">
        <v>22</v>
      </c>
      <c r="C27" s="3">
        <f t="shared" si="0"/>
        <v>6</v>
      </c>
      <c r="D27" s="3">
        <v>0</v>
      </c>
      <c r="E27" s="4">
        <f t="shared" si="1"/>
        <v>0</v>
      </c>
      <c r="F27" s="5">
        <v>2</v>
      </c>
      <c r="G27" s="4">
        <f t="shared" si="2"/>
        <v>33.333333333333329</v>
      </c>
      <c r="H27" s="3">
        <v>0</v>
      </c>
      <c r="I27" s="4">
        <f t="shared" si="3"/>
        <v>0</v>
      </c>
      <c r="J27" s="3">
        <v>0</v>
      </c>
      <c r="K27" s="4">
        <f t="shared" si="4"/>
        <v>0</v>
      </c>
      <c r="L27" s="3">
        <v>0</v>
      </c>
      <c r="M27" s="4">
        <f t="shared" si="5"/>
        <v>0</v>
      </c>
      <c r="N27" s="3">
        <v>4</v>
      </c>
      <c r="O27" s="4">
        <f t="shared" si="6"/>
        <v>66.666666666666657</v>
      </c>
      <c r="P27" s="3">
        <f t="shared" si="7"/>
        <v>4</v>
      </c>
      <c r="Q27" s="4">
        <f t="shared" si="8"/>
        <v>66.666666666666671</v>
      </c>
      <c r="R27" s="172">
        <f>D27+F27+H27+J27+L27+N27</f>
        <v>6</v>
      </c>
      <c r="S27" s="173"/>
      <c r="T27" s="173"/>
    </row>
    <row r="28" spans="1:20" ht="24">
      <c r="A28" s="2">
        <v>24</v>
      </c>
      <c r="B28" s="185" t="s">
        <v>23</v>
      </c>
      <c r="C28" s="3">
        <f t="shared" si="0"/>
        <v>10</v>
      </c>
      <c r="D28" s="3">
        <v>0</v>
      </c>
      <c r="E28" s="4">
        <f t="shared" si="1"/>
        <v>0</v>
      </c>
      <c r="F28" s="5">
        <v>0</v>
      </c>
      <c r="G28" s="4">
        <f t="shared" si="2"/>
        <v>0</v>
      </c>
      <c r="H28" s="3">
        <v>0</v>
      </c>
      <c r="I28" s="4">
        <f t="shared" si="3"/>
        <v>0</v>
      </c>
      <c r="J28" s="3">
        <v>0</v>
      </c>
      <c r="K28" s="4">
        <f t="shared" si="4"/>
        <v>0</v>
      </c>
      <c r="L28" s="3">
        <v>0</v>
      </c>
      <c r="M28" s="4">
        <f t="shared" si="5"/>
        <v>0</v>
      </c>
      <c r="N28" s="3">
        <v>10</v>
      </c>
      <c r="O28" s="4">
        <f t="shared" si="6"/>
        <v>100</v>
      </c>
      <c r="P28" s="3">
        <f t="shared" si="7"/>
        <v>10</v>
      </c>
      <c r="Q28" s="4">
        <f t="shared" si="8"/>
        <v>100</v>
      </c>
      <c r="R28" s="172">
        <f>D28+F28+H28+J28+L28+N28</f>
        <v>10</v>
      </c>
      <c r="S28" s="173"/>
      <c r="T28" s="173"/>
    </row>
    <row r="29" spans="1:20" ht="24">
      <c r="A29" s="2">
        <v>25</v>
      </c>
      <c r="B29" s="185" t="s">
        <v>24</v>
      </c>
      <c r="C29" s="3">
        <f t="shared" si="0"/>
        <v>1</v>
      </c>
      <c r="D29" s="3">
        <v>0</v>
      </c>
      <c r="E29" s="4">
        <f t="shared" si="1"/>
        <v>0</v>
      </c>
      <c r="F29" s="5">
        <v>0</v>
      </c>
      <c r="G29" s="4">
        <f t="shared" si="2"/>
        <v>0</v>
      </c>
      <c r="H29" s="3">
        <v>0</v>
      </c>
      <c r="I29" s="4">
        <f t="shared" si="3"/>
        <v>0</v>
      </c>
      <c r="J29" s="3">
        <v>0</v>
      </c>
      <c r="K29" s="4">
        <f t="shared" si="4"/>
        <v>0</v>
      </c>
      <c r="L29" s="3">
        <v>0</v>
      </c>
      <c r="M29" s="4">
        <f t="shared" si="5"/>
        <v>0</v>
      </c>
      <c r="N29" s="3">
        <v>1</v>
      </c>
      <c r="O29" s="4">
        <f t="shared" si="6"/>
        <v>100</v>
      </c>
      <c r="P29" s="3">
        <f t="shared" si="7"/>
        <v>1</v>
      </c>
      <c r="Q29" s="4">
        <f t="shared" si="8"/>
        <v>100</v>
      </c>
      <c r="R29" s="172">
        <f>D29+F29+H29+J29+L29+N29</f>
        <v>1</v>
      </c>
      <c r="S29" s="173"/>
      <c r="T29" s="173"/>
    </row>
    <row r="30" spans="1:20" ht="24">
      <c r="A30" s="2">
        <v>26</v>
      </c>
      <c r="B30" s="185" t="s">
        <v>25</v>
      </c>
      <c r="C30" s="3">
        <f t="shared" si="0"/>
        <v>6</v>
      </c>
      <c r="D30" s="3">
        <v>0</v>
      </c>
      <c r="E30" s="4">
        <f t="shared" si="1"/>
        <v>0</v>
      </c>
      <c r="F30" s="5">
        <v>1</v>
      </c>
      <c r="G30" s="4">
        <f t="shared" si="2"/>
        <v>16.666666666666664</v>
      </c>
      <c r="H30" s="3">
        <v>0</v>
      </c>
      <c r="I30" s="4">
        <f t="shared" si="3"/>
        <v>0</v>
      </c>
      <c r="J30" s="3">
        <v>0</v>
      </c>
      <c r="K30" s="4">
        <f t="shared" si="4"/>
        <v>0</v>
      </c>
      <c r="L30" s="3">
        <v>0</v>
      </c>
      <c r="M30" s="4">
        <f t="shared" si="5"/>
        <v>0</v>
      </c>
      <c r="N30" s="3">
        <v>5</v>
      </c>
      <c r="O30" s="4">
        <f t="shared" si="6"/>
        <v>83.333333333333343</v>
      </c>
      <c r="P30" s="3">
        <f t="shared" si="7"/>
        <v>5</v>
      </c>
      <c r="Q30" s="4">
        <f t="shared" si="8"/>
        <v>83.333333333333329</v>
      </c>
      <c r="R30" s="172">
        <f>D30+F30+H30+J30+L30+N30</f>
        <v>6</v>
      </c>
      <c r="S30" s="173"/>
      <c r="T30" s="173"/>
    </row>
    <row r="31" spans="1:20" ht="24">
      <c r="A31" s="2">
        <v>27</v>
      </c>
      <c r="B31" s="185" t="s">
        <v>26</v>
      </c>
      <c r="C31" s="3">
        <f t="shared" si="0"/>
        <v>13</v>
      </c>
      <c r="D31" s="3">
        <v>0</v>
      </c>
      <c r="E31" s="4">
        <f t="shared" si="1"/>
        <v>0</v>
      </c>
      <c r="F31" s="5">
        <v>1</v>
      </c>
      <c r="G31" s="4">
        <f t="shared" si="2"/>
        <v>7.6923076923076925</v>
      </c>
      <c r="H31" s="3">
        <v>0</v>
      </c>
      <c r="I31" s="4">
        <f t="shared" si="3"/>
        <v>0</v>
      </c>
      <c r="J31" s="3">
        <v>0</v>
      </c>
      <c r="K31" s="4">
        <f t="shared" si="4"/>
        <v>0</v>
      </c>
      <c r="L31" s="3">
        <v>0</v>
      </c>
      <c r="M31" s="4">
        <f t="shared" si="5"/>
        <v>0</v>
      </c>
      <c r="N31" s="3">
        <v>12</v>
      </c>
      <c r="O31" s="4">
        <f t="shared" si="6"/>
        <v>92.307692307692307</v>
      </c>
      <c r="P31" s="3">
        <f t="shared" si="7"/>
        <v>12</v>
      </c>
      <c r="Q31" s="4">
        <f t="shared" si="8"/>
        <v>92.307692307692307</v>
      </c>
      <c r="R31" s="172">
        <f>D31+F31+H31+J31+L31+N31</f>
        <v>13</v>
      </c>
      <c r="S31" s="173"/>
      <c r="T31" s="173"/>
    </row>
    <row r="32" spans="1:20" ht="24">
      <c r="A32" s="218" t="s">
        <v>27</v>
      </c>
      <c r="B32" s="218"/>
      <c r="C32" s="3">
        <f t="shared" si="0"/>
        <v>313</v>
      </c>
      <c r="D32" s="3">
        <f>SUM(D5:D31)</f>
        <v>0</v>
      </c>
      <c r="E32" s="4">
        <f t="shared" si="1"/>
        <v>0</v>
      </c>
      <c r="F32" s="56">
        <f>SUM(F5:F31)</f>
        <v>17</v>
      </c>
      <c r="G32" s="4">
        <f t="shared" si="2"/>
        <v>5.4313099041533546</v>
      </c>
      <c r="H32" s="5">
        <f>SUM(H5:H31)</f>
        <v>1</v>
      </c>
      <c r="I32" s="4">
        <f t="shared" si="3"/>
        <v>0.31948881789137379</v>
      </c>
      <c r="J32" s="5">
        <f>SUM(J5:J31)</f>
        <v>0</v>
      </c>
      <c r="K32" s="4">
        <f t="shared" si="4"/>
        <v>0</v>
      </c>
      <c r="L32" s="3">
        <f>SUM(L5:L31)</f>
        <v>29</v>
      </c>
      <c r="M32" s="4">
        <f t="shared" si="5"/>
        <v>9.2651757188498394</v>
      </c>
      <c r="N32" s="3">
        <f>SUM(N5:N31)</f>
        <v>266</v>
      </c>
      <c r="O32" s="4">
        <f t="shared" si="6"/>
        <v>84.984025559105433</v>
      </c>
      <c r="P32" s="175">
        <f>SUM(P5:P31)</f>
        <v>295</v>
      </c>
      <c r="Q32" s="176">
        <f t="shared" si="8"/>
        <v>94.249201277955265</v>
      </c>
      <c r="R32" s="172">
        <f>SUM(R5:R31)</f>
        <v>321</v>
      </c>
      <c r="S32" s="173">
        <f>SUM(S5:S31)</f>
        <v>2</v>
      </c>
      <c r="T32" s="173">
        <f>SUM(T5:T31)</f>
        <v>6</v>
      </c>
    </row>
    <row r="33" spans="1:20" ht="22.5" customHeight="1">
      <c r="A33" s="231" t="s">
        <v>2118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166"/>
      <c r="Q33" s="166"/>
      <c r="T33"/>
    </row>
  </sheetData>
  <mergeCells count="7">
    <mergeCell ref="R3:R4"/>
    <mergeCell ref="S3:T3"/>
    <mergeCell ref="A33:O33"/>
    <mergeCell ref="A1:O1"/>
    <mergeCell ref="A32:B32"/>
    <mergeCell ref="C2:C4"/>
    <mergeCell ref="D2:Q2"/>
  </mergeCells>
  <pageMargins left="0" right="0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BE322"/>
  <sheetViews>
    <sheetView topLeftCell="A295" workbookViewId="0">
      <selection activeCell="H326" sqref="H326"/>
    </sheetView>
  </sheetViews>
  <sheetFormatPr defaultRowHeight="14.25"/>
  <cols>
    <col min="1" max="1" width="6.125" bestFit="1" customWidth="1"/>
    <col min="2" max="3" width="7.25" bestFit="1" customWidth="1"/>
    <col min="4" max="4" width="12" bestFit="1" customWidth="1"/>
    <col min="5" max="5" width="13.75" bestFit="1" customWidth="1"/>
    <col min="6" max="6" width="7.625" bestFit="1" customWidth="1"/>
    <col min="7" max="7" width="11.625" bestFit="1" customWidth="1"/>
    <col min="8" max="8" width="7.875" bestFit="1" customWidth="1"/>
    <col min="10" max="11" width="7.875" bestFit="1" customWidth="1"/>
    <col min="13" max="13" width="28" bestFit="1" customWidth="1"/>
    <col min="14" max="14" width="14.625" bestFit="1" customWidth="1"/>
    <col min="15" max="15" width="9.75" bestFit="1" customWidth="1"/>
    <col min="16" max="16" width="18.25" bestFit="1" customWidth="1"/>
    <col min="17" max="17" width="6.875" bestFit="1" customWidth="1"/>
    <col min="18" max="18" width="7.875" bestFit="1" customWidth="1"/>
    <col min="19" max="19" width="7" bestFit="1" customWidth="1"/>
    <col min="20" max="20" width="4.125" bestFit="1" customWidth="1"/>
    <col min="21" max="21" width="16.75" bestFit="1" customWidth="1"/>
    <col min="22" max="22" width="18.75" bestFit="1" customWidth="1"/>
    <col min="23" max="23" width="16.25" bestFit="1" customWidth="1"/>
    <col min="24" max="24" width="27.375" bestFit="1" customWidth="1"/>
    <col min="25" max="25" width="3.25" bestFit="1" customWidth="1"/>
    <col min="26" max="26" width="12.75" bestFit="1" customWidth="1"/>
    <col min="27" max="27" width="12.25" bestFit="1" customWidth="1"/>
    <col min="28" max="28" width="10.875" bestFit="1" customWidth="1"/>
    <col min="29" max="29" width="20.875" bestFit="1" customWidth="1"/>
    <col min="30" max="30" width="8.5" bestFit="1" customWidth="1"/>
    <col min="31" max="31" width="10.625" bestFit="1" customWidth="1"/>
    <col min="32" max="35" width="14.125" bestFit="1" customWidth="1"/>
    <col min="36" max="36" width="23" bestFit="1" customWidth="1"/>
    <col min="37" max="37" width="14.5" bestFit="1" customWidth="1"/>
    <col min="38" max="38" width="7.125" bestFit="1" customWidth="1"/>
    <col min="39" max="39" width="9.75" bestFit="1" customWidth="1"/>
    <col min="40" max="40" width="4.75" bestFit="1" customWidth="1"/>
    <col min="41" max="41" width="11" bestFit="1" customWidth="1"/>
    <col min="42" max="42" width="9.125" bestFit="1" customWidth="1"/>
    <col min="43" max="43" width="16.375" bestFit="1" customWidth="1"/>
    <col min="44" max="44" width="28" bestFit="1" customWidth="1"/>
    <col min="45" max="45" width="36" bestFit="1" customWidth="1"/>
    <col min="46" max="46" width="30.5" bestFit="1" customWidth="1"/>
    <col min="47" max="47" width="12.125" bestFit="1" customWidth="1"/>
    <col min="48" max="48" width="10" bestFit="1" customWidth="1"/>
    <col min="49" max="49" width="9.125" bestFit="1" customWidth="1"/>
    <col min="50" max="50" width="10.25" bestFit="1" customWidth="1"/>
    <col min="51" max="51" width="11.25" bestFit="1" customWidth="1"/>
    <col min="52" max="52" width="13.25" bestFit="1" customWidth="1"/>
    <col min="53" max="53" width="13" bestFit="1" customWidth="1"/>
    <col min="54" max="54" width="19.75" bestFit="1" customWidth="1"/>
    <col min="55" max="55" width="33.375" bestFit="1" customWidth="1"/>
    <col min="56" max="56" width="36" bestFit="1" customWidth="1"/>
    <col min="57" max="57" width="31.5" bestFit="1" customWidth="1"/>
  </cols>
  <sheetData>
    <row r="1" spans="1:57" ht="25.5">
      <c r="A1" s="71" t="s">
        <v>1625</v>
      </c>
      <c r="B1" s="71" t="s">
        <v>1626</v>
      </c>
      <c r="C1" s="71" t="s">
        <v>1627</v>
      </c>
      <c r="D1" s="71" t="s">
        <v>1628</v>
      </c>
      <c r="E1" s="71" t="s">
        <v>94</v>
      </c>
      <c r="F1" s="71" t="s">
        <v>95</v>
      </c>
      <c r="G1" s="71" t="s">
        <v>96</v>
      </c>
      <c r="H1" s="71" t="s">
        <v>97</v>
      </c>
      <c r="I1" s="71" t="s">
        <v>1629</v>
      </c>
      <c r="J1" s="71" t="s">
        <v>1630</v>
      </c>
      <c r="K1" s="71" t="s">
        <v>1631</v>
      </c>
      <c r="L1" s="71" t="s">
        <v>1632</v>
      </c>
      <c r="M1" s="71" t="s">
        <v>98</v>
      </c>
      <c r="N1" s="71" t="s">
        <v>99</v>
      </c>
      <c r="O1" s="71" t="s">
        <v>100</v>
      </c>
      <c r="P1" s="71" t="s">
        <v>101</v>
      </c>
      <c r="Q1" s="71" t="s">
        <v>102</v>
      </c>
      <c r="R1" s="71" t="s">
        <v>1633</v>
      </c>
      <c r="S1" s="71" t="s">
        <v>1634</v>
      </c>
      <c r="T1" s="71" t="s">
        <v>103</v>
      </c>
      <c r="U1" s="71" t="s">
        <v>1635</v>
      </c>
      <c r="V1" s="71" t="s">
        <v>1636</v>
      </c>
      <c r="W1" s="71" t="s">
        <v>104</v>
      </c>
      <c r="X1" s="71" t="s">
        <v>105</v>
      </c>
      <c r="Y1" s="71" t="s">
        <v>106</v>
      </c>
      <c r="Z1" s="71" t="s">
        <v>107</v>
      </c>
      <c r="AA1" s="71" t="s">
        <v>108</v>
      </c>
      <c r="AB1" s="71" t="s">
        <v>109</v>
      </c>
      <c r="AC1" s="71" t="s">
        <v>110</v>
      </c>
      <c r="AD1" s="71" t="s">
        <v>111</v>
      </c>
      <c r="AE1" s="71" t="s">
        <v>112</v>
      </c>
      <c r="AF1" s="71" t="s">
        <v>113</v>
      </c>
      <c r="AG1" s="71" t="s">
        <v>114</v>
      </c>
      <c r="AH1" s="71" t="s">
        <v>115</v>
      </c>
      <c r="AI1" s="71" t="s">
        <v>116</v>
      </c>
      <c r="AJ1" s="71" t="s">
        <v>117</v>
      </c>
      <c r="AK1" s="71" t="s">
        <v>118</v>
      </c>
      <c r="AL1" s="71" t="s">
        <v>1637</v>
      </c>
      <c r="AM1" s="71" t="s">
        <v>1638</v>
      </c>
      <c r="AN1" s="71" t="s">
        <v>1639</v>
      </c>
      <c r="AO1" s="71" t="s">
        <v>1640</v>
      </c>
      <c r="AP1" s="71" t="s">
        <v>1641</v>
      </c>
      <c r="AQ1" s="71" t="s">
        <v>119</v>
      </c>
      <c r="AR1" s="71" t="s">
        <v>120</v>
      </c>
      <c r="AS1" s="71" t="s">
        <v>121</v>
      </c>
      <c r="AT1" s="71" t="s">
        <v>122</v>
      </c>
      <c r="AU1" s="71" t="s">
        <v>1642</v>
      </c>
      <c r="AV1" s="71" t="s">
        <v>1643</v>
      </c>
      <c r="AW1" s="71" t="s">
        <v>1644</v>
      </c>
      <c r="AX1" s="71" t="s">
        <v>1645</v>
      </c>
      <c r="AY1" s="71" t="s">
        <v>1646</v>
      </c>
      <c r="AZ1" s="71" t="s">
        <v>1647</v>
      </c>
      <c r="BA1" s="71" t="s">
        <v>1648</v>
      </c>
      <c r="BB1" s="71" t="s">
        <v>1649</v>
      </c>
      <c r="BC1" s="71" t="s">
        <v>1650</v>
      </c>
      <c r="BD1" s="71" t="s">
        <v>1651</v>
      </c>
      <c r="BE1" s="71" t="s">
        <v>1652</v>
      </c>
    </row>
    <row r="2" spans="1:57">
      <c r="A2" s="72">
        <v>1369</v>
      </c>
      <c r="B2" s="72">
        <v>2562</v>
      </c>
      <c r="C2" s="72">
        <v>1</v>
      </c>
      <c r="D2" s="72" t="s">
        <v>1825</v>
      </c>
      <c r="E2" s="72" t="s">
        <v>688</v>
      </c>
      <c r="F2" s="72">
        <v>116210</v>
      </c>
      <c r="G2" s="73">
        <v>241620</v>
      </c>
      <c r="H2" s="72">
        <v>10951</v>
      </c>
      <c r="I2" s="72" t="s">
        <v>124</v>
      </c>
      <c r="J2" s="72">
        <v>10</v>
      </c>
      <c r="K2" s="72">
        <v>14632</v>
      </c>
      <c r="L2" s="72">
        <v>7</v>
      </c>
      <c r="M2" s="72" t="s">
        <v>499</v>
      </c>
      <c r="N2" s="72" t="s">
        <v>689</v>
      </c>
      <c r="O2" s="72" t="s">
        <v>127</v>
      </c>
      <c r="P2" s="72" t="s">
        <v>690</v>
      </c>
      <c r="Q2" s="72" t="s">
        <v>129</v>
      </c>
      <c r="R2" s="72">
        <v>19500101</v>
      </c>
      <c r="S2" s="72">
        <v>40</v>
      </c>
      <c r="T2" s="72">
        <v>69</v>
      </c>
      <c r="U2" s="72">
        <v>1</v>
      </c>
      <c r="V2" s="72" t="s">
        <v>1654</v>
      </c>
      <c r="W2" s="72" t="s">
        <v>219</v>
      </c>
      <c r="X2" s="72">
        <v>35</v>
      </c>
      <c r="Y2" s="72">
        <v>3</v>
      </c>
      <c r="Z2" s="72" t="s">
        <v>691</v>
      </c>
      <c r="AA2" s="72" t="s">
        <v>8</v>
      </c>
      <c r="AB2" s="72" t="s">
        <v>124</v>
      </c>
      <c r="AC2" s="72">
        <v>986269421</v>
      </c>
      <c r="AD2" s="72" t="s">
        <v>132</v>
      </c>
      <c r="AE2" s="72" t="s">
        <v>206</v>
      </c>
      <c r="AF2" s="72"/>
      <c r="AG2" s="72" t="s">
        <v>133</v>
      </c>
      <c r="AH2" s="72"/>
      <c r="AI2" s="72"/>
      <c r="AJ2" s="72" t="s">
        <v>134</v>
      </c>
      <c r="AK2" s="72" t="s">
        <v>135</v>
      </c>
      <c r="AL2" s="72">
        <v>0</v>
      </c>
      <c r="AM2" s="72">
        <v>1</v>
      </c>
      <c r="AN2" s="72" t="s">
        <v>1655</v>
      </c>
      <c r="AO2" s="72">
        <v>0</v>
      </c>
      <c r="AP2" s="72"/>
      <c r="AQ2" s="72" t="s">
        <v>35</v>
      </c>
      <c r="AR2" s="72"/>
      <c r="AS2" s="72"/>
      <c r="AT2" s="72"/>
      <c r="AU2" s="72"/>
      <c r="AV2" s="72" t="s">
        <v>2119</v>
      </c>
      <c r="AW2" s="72" t="s">
        <v>1656</v>
      </c>
      <c r="AX2" s="72" t="s">
        <v>1656</v>
      </c>
      <c r="AY2" s="72" t="s">
        <v>1657</v>
      </c>
      <c r="AZ2" s="72" t="s">
        <v>1657</v>
      </c>
      <c r="BA2" s="72" t="s">
        <v>1657</v>
      </c>
      <c r="BB2" s="72" t="s">
        <v>1657</v>
      </c>
      <c r="BC2" s="72" t="s">
        <v>1657</v>
      </c>
      <c r="BD2" s="72" t="s">
        <v>1657</v>
      </c>
      <c r="BE2" s="72" t="s">
        <v>1657</v>
      </c>
    </row>
    <row r="3" spans="1:57">
      <c r="A3" s="72">
        <v>2353</v>
      </c>
      <c r="B3" s="72">
        <v>2562</v>
      </c>
      <c r="C3" s="72">
        <v>1</v>
      </c>
      <c r="D3" s="72" t="s">
        <v>1969</v>
      </c>
      <c r="E3" s="72" t="s">
        <v>1322</v>
      </c>
      <c r="F3" s="72">
        <v>247434</v>
      </c>
      <c r="G3" s="72" t="s">
        <v>368</v>
      </c>
      <c r="H3" s="72">
        <v>10951</v>
      </c>
      <c r="I3" s="72" t="s">
        <v>124</v>
      </c>
      <c r="J3" s="72">
        <v>10</v>
      </c>
      <c r="K3" s="72">
        <v>14632</v>
      </c>
      <c r="L3" s="72">
        <v>7</v>
      </c>
      <c r="M3" s="72" t="s">
        <v>499</v>
      </c>
      <c r="N3" s="72" t="s">
        <v>1323</v>
      </c>
      <c r="O3" s="72" t="s">
        <v>157</v>
      </c>
      <c r="P3" s="72" t="s">
        <v>1324</v>
      </c>
      <c r="Q3" s="72" t="s">
        <v>152</v>
      </c>
      <c r="R3" s="72">
        <v>19360101</v>
      </c>
      <c r="S3" s="72">
        <v>35</v>
      </c>
      <c r="T3" s="72">
        <v>83</v>
      </c>
      <c r="U3" s="72">
        <v>1</v>
      </c>
      <c r="V3" s="72" t="s">
        <v>1654</v>
      </c>
      <c r="W3" s="72" t="s">
        <v>219</v>
      </c>
      <c r="X3" s="72">
        <v>60</v>
      </c>
      <c r="Y3" s="72">
        <v>1</v>
      </c>
      <c r="Z3" s="72" t="s">
        <v>1325</v>
      </c>
      <c r="AA3" s="72" t="s">
        <v>12</v>
      </c>
      <c r="AB3" s="72" t="s">
        <v>124</v>
      </c>
      <c r="AC3" s="72"/>
      <c r="AD3" s="72" t="s">
        <v>132</v>
      </c>
      <c r="AE3" s="72" t="s">
        <v>133</v>
      </c>
      <c r="AF3" s="72"/>
      <c r="AG3" s="72" t="s">
        <v>133</v>
      </c>
      <c r="AH3" s="72"/>
      <c r="AI3" s="72"/>
      <c r="AJ3" s="72" t="s">
        <v>133</v>
      </c>
      <c r="AK3" s="72"/>
      <c r="AL3" s="72">
        <v>0</v>
      </c>
      <c r="AM3" s="72">
        <v>1</v>
      </c>
      <c r="AN3" s="72" t="s">
        <v>1655</v>
      </c>
      <c r="AO3" s="72">
        <v>0</v>
      </c>
      <c r="AP3" s="72"/>
      <c r="AQ3" s="72" t="s">
        <v>35</v>
      </c>
      <c r="AR3" s="72"/>
      <c r="AS3" s="72"/>
      <c r="AT3" s="72"/>
      <c r="AU3" s="72"/>
      <c r="AV3" s="72" t="s">
        <v>1740</v>
      </c>
      <c r="AW3" s="72" t="s">
        <v>1656</v>
      </c>
      <c r="AX3" s="72" t="s">
        <v>1656</v>
      </c>
      <c r="AY3" s="72" t="s">
        <v>1657</v>
      </c>
      <c r="AZ3" s="72" t="s">
        <v>1657</v>
      </c>
      <c r="BA3" s="72" t="s">
        <v>1657</v>
      </c>
      <c r="BB3" s="72" t="s">
        <v>1657</v>
      </c>
      <c r="BC3" s="72" t="s">
        <v>1657</v>
      </c>
      <c r="BD3" s="72" t="s">
        <v>1657</v>
      </c>
      <c r="BE3" s="72" t="s">
        <v>1657</v>
      </c>
    </row>
    <row r="4" spans="1:57">
      <c r="A4" s="72">
        <v>42057</v>
      </c>
      <c r="B4" s="72">
        <v>2562</v>
      </c>
      <c r="C4" s="72">
        <v>1</v>
      </c>
      <c r="D4" s="72" t="s">
        <v>1816</v>
      </c>
      <c r="E4" s="72" t="s">
        <v>308</v>
      </c>
      <c r="F4" s="72">
        <v>20293</v>
      </c>
      <c r="G4" s="73">
        <v>241711</v>
      </c>
      <c r="H4" s="72">
        <v>10959</v>
      </c>
      <c r="I4" s="72" t="s">
        <v>124</v>
      </c>
      <c r="J4" s="72">
        <v>10</v>
      </c>
      <c r="K4" s="72">
        <v>14632</v>
      </c>
      <c r="L4" s="72">
        <v>7</v>
      </c>
      <c r="M4" s="72" t="s">
        <v>309</v>
      </c>
      <c r="N4" s="72" t="s">
        <v>310</v>
      </c>
      <c r="O4" s="72" t="s">
        <v>127</v>
      </c>
      <c r="P4" s="72" t="s">
        <v>311</v>
      </c>
      <c r="Q4" s="72" t="s">
        <v>129</v>
      </c>
      <c r="R4" s="72">
        <v>19870106</v>
      </c>
      <c r="S4" s="72">
        <v>51</v>
      </c>
      <c r="T4" s="72">
        <v>31</v>
      </c>
      <c r="U4" s="72">
        <v>1</v>
      </c>
      <c r="V4" s="72" t="s">
        <v>1654</v>
      </c>
      <c r="W4" s="72" t="s">
        <v>219</v>
      </c>
      <c r="X4" s="72">
        <v>24</v>
      </c>
      <c r="Y4" s="72">
        <v>11</v>
      </c>
      <c r="Z4" s="72" t="s">
        <v>312</v>
      </c>
      <c r="AA4" s="72" t="s">
        <v>18</v>
      </c>
      <c r="AB4" s="72" t="s">
        <v>124</v>
      </c>
      <c r="AC4" s="72">
        <v>878694705</v>
      </c>
      <c r="AD4" s="72" t="s">
        <v>132</v>
      </c>
      <c r="AE4" s="72" t="s">
        <v>133</v>
      </c>
      <c r="AF4" s="72"/>
      <c r="AG4" s="72" t="s">
        <v>133</v>
      </c>
      <c r="AH4" s="72"/>
      <c r="AI4" s="72"/>
      <c r="AJ4" s="72" t="s">
        <v>133</v>
      </c>
      <c r="AK4" s="72" t="s">
        <v>135</v>
      </c>
      <c r="AL4" s="72">
        <v>0</v>
      </c>
      <c r="AM4" s="72">
        <v>1</v>
      </c>
      <c r="AN4" s="72" t="s">
        <v>1655</v>
      </c>
      <c r="AO4" s="72">
        <v>0</v>
      </c>
      <c r="AP4" s="72"/>
      <c r="AQ4" s="72" t="s">
        <v>35</v>
      </c>
      <c r="AR4" s="72"/>
      <c r="AS4" s="72"/>
      <c r="AT4" s="72"/>
      <c r="AU4" s="72"/>
      <c r="AV4" s="72" t="s">
        <v>2120</v>
      </c>
      <c r="AW4" s="72" t="s">
        <v>1656</v>
      </c>
      <c r="AX4" s="72" t="s">
        <v>1656</v>
      </c>
      <c r="AY4" s="72" t="s">
        <v>1657</v>
      </c>
      <c r="AZ4" s="72" t="s">
        <v>1657</v>
      </c>
      <c r="BA4" s="72" t="s">
        <v>1657</v>
      </c>
      <c r="BB4" s="72" t="s">
        <v>1657</v>
      </c>
      <c r="BC4" s="72" t="s">
        <v>1657</v>
      </c>
      <c r="BD4" s="72" t="s">
        <v>1657</v>
      </c>
      <c r="BE4" s="72" t="s">
        <v>1657</v>
      </c>
    </row>
    <row r="5" spans="1:57">
      <c r="A5" s="72">
        <v>42783</v>
      </c>
      <c r="B5" s="72">
        <v>2562</v>
      </c>
      <c r="C5" s="72">
        <v>1</v>
      </c>
      <c r="D5" s="72" t="s">
        <v>2056</v>
      </c>
      <c r="E5" s="72" t="s">
        <v>919</v>
      </c>
      <c r="F5" s="72">
        <v>872642</v>
      </c>
      <c r="G5" s="73">
        <v>241438</v>
      </c>
      <c r="H5" s="72">
        <v>10669</v>
      </c>
      <c r="I5" s="72" t="s">
        <v>124</v>
      </c>
      <c r="J5" s="72">
        <v>10</v>
      </c>
      <c r="K5" s="72">
        <v>14632</v>
      </c>
      <c r="L5" s="72">
        <v>5</v>
      </c>
      <c r="M5" s="72" t="s">
        <v>125</v>
      </c>
      <c r="N5" s="72" t="s">
        <v>920</v>
      </c>
      <c r="O5" s="72" t="s">
        <v>127</v>
      </c>
      <c r="P5" s="72" t="s">
        <v>921</v>
      </c>
      <c r="Q5" s="72" t="s">
        <v>129</v>
      </c>
      <c r="R5" s="72">
        <v>19650415</v>
      </c>
      <c r="S5" s="72">
        <v>45</v>
      </c>
      <c r="T5" s="72">
        <v>53</v>
      </c>
      <c r="U5" s="72">
        <v>1</v>
      </c>
      <c r="V5" s="72" t="s">
        <v>1654</v>
      </c>
      <c r="W5" s="72" t="s">
        <v>232</v>
      </c>
      <c r="X5" s="72">
        <v>3</v>
      </c>
      <c r="Y5" s="72">
        <v>8</v>
      </c>
      <c r="Z5" s="72" t="s">
        <v>275</v>
      </c>
      <c r="AA5" s="72" t="s">
        <v>146</v>
      </c>
      <c r="AB5" s="72" t="s">
        <v>124</v>
      </c>
      <c r="AC5" s="72">
        <v>801611155</v>
      </c>
      <c r="AD5" s="72" t="s">
        <v>132</v>
      </c>
      <c r="AE5" s="72" t="s">
        <v>133</v>
      </c>
      <c r="AF5" s="72"/>
      <c r="AG5" s="72" t="s">
        <v>133</v>
      </c>
      <c r="AH5" s="72"/>
      <c r="AI5" s="72"/>
      <c r="AJ5" s="72" t="s">
        <v>133</v>
      </c>
      <c r="AK5" s="72"/>
      <c r="AL5" s="72">
        <v>0</v>
      </c>
      <c r="AM5" s="72">
        <v>1</v>
      </c>
      <c r="AN5" s="72" t="s">
        <v>1655</v>
      </c>
      <c r="AO5" s="72">
        <v>0</v>
      </c>
      <c r="AP5" s="72"/>
      <c r="AQ5" s="72" t="s">
        <v>35</v>
      </c>
      <c r="AR5" s="72"/>
      <c r="AS5" s="72"/>
      <c r="AT5" s="72"/>
      <c r="AU5" s="72"/>
      <c r="AV5" s="72" t="s">
        <v>2121</v>
      </c>
      <c r="AW5" s="72" t="s">
        <v>1656</v>
      </c>
      <c r="AX5" s="72" t="s">
        <v>1656</v>
      </c>
      <c r="AY5" s="72" t="s">
        <v>1657</v>
      </c>
      <c r="AZ5" s="72" t="s">
        <v>1657</v>
      </c>
      <c r="BA5" s="72" t="s">
        <v>1657</v>
      </c>
      <c r="BB5" s="72" t="s">
        <v>1657</v>
      </c>
      <c r="BC5" s="72" t="s">
        <v>1657</v>
      </c>
      <c r="BD5" s="72" t="s">
        <v>1657</v>
      </c>
      <c r="BE5" s="72" t="s">
        <v>1657</v>
      </c>
    </row>
    <row r="6" spans="1:57">
      <c r="A6" s="72">
        <v>78921</v>
      </c>
      <c r="B6" s="72">
        <v>2562</v>
      </c>
      <c r="C6" s="72">
        <v>1</v>
      </c>
      <c r="D6" s="72" t="s">
        <v>1889</v>
      </c>
      <c r="E6" s="72" t="s">
        <v>730</v>
      </c>
      <c r="F6" s="72">
        <v>333112</v>
      </c>
      <c r="G6" s="73">
        <v>241741</v>
      </c>
      <c r="H6" s="72">
        <v>10954</v>
      </c>
      <c r="I6" s="72" t="s">
        <v>124</v>
      </c>
      <c r="J6" s="72">
        <v>10</v>
      </c>
      <c r="K6" s="72">
        <v>14632</v>
      </c>
      <c r="L6" s="72">
        <v>6</v>
      </c>
      <c r="M6" s="72" t="s">
        <v>148</v>
      </c>
      <c r="N6" s="72" t="s">
        <v>731</v>
      </c>
      <c r="O6" s="72" t="s">
        <v>127</v>
      </c>
      <c r="P6" s="72" t="s">
        <v>732</v>
      </c>
      <c r="Q6" s="72" t="s">
        <v>129</v>
      </c>
      <c r="R6" s="72">
        <v>19620820</v>
      </c>
      <c r="S6" s="72">
        <v>45</v>
      </c>
      <c r="T6" s="72">
        <v>56</v>
      </c>
      <c r="U6" s="72">
        <v>1</v>
      </c>
      <c r="V6" s="72" t="s">
        <v>1654</v>
      </c>
      <c r="W6" s="72" t="s">
        <v>232</v>
      </c>
      <c r="X6" s="72">
        <v>119</v>
      </c>
      <c r="Y6" s="72">
        <v>5</v>
      </c>
      <c r="Z6" s="72" t="s">
        <v>733</v>
      </c>
      <c r="AA6" s="72" t="s">
        <v>14</v>
      </c>
      <c r="AB6" s="72" t="s">
        <v>124</v>
      </c>
      <c r="AC6" s="72">
        <v>951126953</v>
      </c>
      <c r="AD6" s="72" t="s">
        <v>132</v>
      </c>
      <c r="AE6" s="72" t="s">
        <v>140</v>
      </c>
      <c r="AF6" s="72"/>
      <c r="AG6" s="72" t="s">
        <v>225</v>
      </c>
      <c r="AH6" s="72" t="s">
        <v>198</v>
      </c>
      <c r="AI6" s="72" t="s">
        <v>133</v>
      </c>
      <c r="AJ6" s="72" t="s">
        <v>134</v>
      </c>
      <c r="AK6" s="72" t="s">
        <v>135</v>
      </c>
      <c r="AL6" s="72">
        <v>0</v>
      </c>
      <c r="AM6" s="72">
        <v>1</v>
      </c>
      <c r="AN6" s="72" t="s">
        <v>1655</v>
      </c>
      <c r="AO6" s="72">
        <v>0</v>
      </c>
      <c r="AP6" s="72"/>
      <c r="AQ6" s="72" t="s">
        <v>35</v>
      </c>
      <c r="AR6" s="72"/>
      <c r="AS6" s="72" t="s">
        <v>1890</v>
      </c>
      <c r="AT6" s="72"/>
      <c r="AU6" s="72"/>
      <c r="AV6" s="73">
        <v>43680</v>
      </c>
      <c r="AW6" s="72" t="s">
        <v>1656</v>
      </c>
      <c r="AX6" s="72" t="s">
        <v>1656</v>
      </c>
      <c r="AY6" s="72" t="s">
        <v>1657</v>
      </c>
      <c r="AZ6" s="72" t="s">
        <v>1657</v>
      </c>
      <c r="BA6" s="72" t="s">
        <v>1657</v>
      </c>
      <c r="BB6" s="72" t="s">
        <v>1657</v>
      </c>
      <c r="BC6" s="72" t="s">
        <v>1657</v>
      </c>
      <c r="BD6" s="72" t="s">
        <v>1657</v>
      </c>
      <c r="BE6" s="72" t="s">
        <v>1657</v>
      </c>
    </row>
    <row r="7" spans="1:57">
      <c r="A7" s="72">
        <v>79115</v>
      </c>
      <c r="B7" s="72">
        <v>2562</v>
      </c>
      <c r="C7" s="72">
        <v>1</v>
      </c>
      <c r="D7" s="72" t="s">
        <v>1670</v>
      </c>
      <c r="E7" s="72" t="s">
        <v>1120</v>
      </c>
      <c r="F7" s="72">
        <v>2209481</v>
      </c>
      <c r="G7" s="72" t="s">
        <v>190</v>
      </c>
      <c r="H7" s="72">
        <v>10669</v>
      </c>
      <c r="I7" s="72" t="s">
        <v>124</v>
      </c>
      <c r="J7" s="72">
        <v>10</v>
      </c>
      <c r="K7" s="72">
        <v>14632</v>
      </c>
      <c r="L7" s="72">
        <v>5</v>
      </c>
      <c r="M7" s="72" t="s">
        <v>125</v>
      </c>
      <c r="N7" s="72" t="s">
        <v>1121</v>
      </c>
      <c r="O7" s="72" t="s">
        <v>127</v>
      </c>
      <c r="P7" s="72" t="s">
        <v>1122</v>
      </c>
      <c r="Q7" s="72" t="s">
        <v>129</v>
      </c>
      <c r="R7" s="72">
        <v>19500101</v>
      </c>
      <c r="S7" s="72">
        <v>39</v>
      </c>
      <c r="T7" s="72">
        <v>69</v>
      </c>
      <c r="U7" s="72">
        <v>1</v>
      </c>
      <c r="V7" s="72" t="s">
        <v>1654</v>
      </c>
      <c r="W7" s="72" t="s">
        <v>130</v>
      </c>
      <c r="X7" s="72" t="s">
        <v>193</v>
      </c>
      <c r="Y7" s="72">
        <v>0</v>
      </c>
      <c r="Z7" s="72" t="s">
        <v>194</v>
      </c>
      <c r="AA7" s="72" t="s">
        <v>146</v>
      </c>
      <c r="AB7" s="72" t="s">
        <v>124</v>
      </c>
      <c r="AC7" s="72"/>
      <c r="AD7" s="72" t="s">
        <v>132</v>
      </c>
      <c r="AE7" s="72" t="s">
        <v>206</v>
      </c>
      <c r="AF7" s="72"/>
      <c r="AG7" s="72" t="s">
        <v>133</v>
      </c>
      <c r="AH7" s="72"/>
      <c r="AI7" s="72"/>
      <c r="AJ7" s="72" t="s">
        <v>134</v>
      </c>
      <c r="AK7" s="72" t="s">
        <v>135</v>
      </c>
      <c r="AL7" s="72">
        <v>0</v>
      </c>
      <c r="AM7" s="72">
        <v>1</v>
      </c>
      <c r="AN7" s="72" t="s">
        <v>1655</v>
      </c>
      <c r="AO7" s="72">
        <v>0</v>
      </c>
      <c r="AP7" s="72"/>
      <c r="AQ7" s="72" t="s">
        <v>35</v>
      </c>
      <c r="AR7" s="72"/>
      <c r="AS7" s="72"/>
      <c r="AT7" s="72"/>
      <c r="AU7" s="72"/>
      <c r="AV7" s="72" t="s">
        <v>1671</v>
      </c>
      <c r="AW7" s="72" t="s">
        <v>1657</v>
      </c>
      <c r="AX7" s="72" t="s">
        <v>1656</v>
      </c>
      <c r="AY7" s="72" t="s">
        <v>1656</v>
      </c>
      <c r="AZ7" s="72" t="s">
        <v>1656</v>
      </c>
      <c r="BA7" s="72" t="s">
        <v>1657</v>
      </c>
      <c r="BB7" s="72" t="s">
        <v>1657</v>
      </c>
      <c r="BC7" s="72" t="s">
        <v>1657</v>
      </c>
      <c r="BD7" s="72" t="s">
        <v>1657</v>
      </c>
      <c r="BE7" s="72" t="s">
        <v>1657</v>
      </c>
    </row>
    <row r="8" spans="1:57">
      <c r="A8" s="72">
        <v>79712</v>
      </c>
      <c r="B8" s="72">
        <v>2562</v>
      </c>
      <c r="C8" s="72">
        <v>1</v>
      </c>
      <c r="D8" s="72" t="s">
        <v>1928</v>
      </c>
      <c r="E8" s="72" t="s">
        <v>973</v>
      </c>
      <c r="F8" s="72">
        <v>2104378</v>
      </c>
      <c r="G8" s="72" t="s">
        <v>199</v>
      </c>
      <c r="H8" s="72">
        <v>10669</v>
      </c>
      <c r="I8" s="72" t="s">
        <v>124</v>
      </c>
      <c r="J8" s="72">
        <v>10</v>
      </c>
      <c r="K8" s="72">
        <v>14632</v>
      </c>
      <c r="L8" s="72">
        <v>5</v>
      </c>
      <c r="M8" s="72" t="s">
        <v>125</v>
      </c>
      <c r="N8" s="72" t="s">
        <v>974</v>
      </c>
      <c r="O8" s="72" t="s">
        <v>127</v>
      </c>
      <c r="P8" s="72" t="s">
        <v>975</v>
      </c>
      <c r="Q8" s="72" t="s">
        <v>129</v>
      </c>
      <c r="R8" s="72">
        <v>19770817</v>
      </c>
      <c r="S8" s="72">
        <v>40</v>
      </c>
      <c r="T8" s="72">
        <v>41</v>
      </c>
      <c r="U8" s="72">
        <v>1</v>
      </c>
      <c r="V8" s="72" t="s">
        <v>1654</v>
      </c>
      <c r="W8" s="72" t="s">
        <v>130</v>
      </c>
      <c r="X8" s="72" t="s">
        <v>976</v>
      </c>
      <c r="Y8" s="72">
        <v>0</v>
      </c>
      <c r="Z8" s="72" t="s">
        <v>194</v>
      </c>
      <c r="AA8" s="72" t="s">
        <v>146</v>
      </c>
      <c r="AB8" s="72" t="s">
        <v>124</v>
      </c>
      <c r="AC8" s="72">
        <v>929242902</v>
      </c>
      <c r="AD8" s="72" t="s">
        <v>132</v>
      </c>
      <c r="AE8" s="72" t="s">
        <v>198</v>
      </c>
      <c r="AF8" s="72" t="s">
        <v>133</v>
      </c>
      <c r="AG8" s="72" t="s">
        <v>133</v>
      </c>
      <c r="AH8" s="72"/>
      <c r="AI8" s="72" t="s">
        <v>133</v>
      </c>
      <c r="AJ8" s="72" t="s">
        <v>134</v>
      </c>
      <c r="AK8" s="72"/>
      <c r="AL8" s="72">
        <v>0</v>
      </c>
      <c r="AM8" s="72">
        <v>1</v>
      </c>
      <c r="AN8" s="72" t="s">
        <v>1655</v>
      </c>
      <c r="AO8" s="72">
        <v>0</v>
      </c>
      <c r="AP8" s="72"/>
      <c r="AQ8" s="72" t="s">
        <v>35</v>
      </c>
      <c r="AR8" s="72"/>
      <c r="AS8" s="72"/>
      <c r="AT8" s="72"/>
      <c r="AU8" s="72"/>
      <c r="AV8" s="72" t="s">
        <v>2122</v>
      </c>
      <c r="AW8" s="72" t="s">
        <v>1656</v>
      </c>
      <c r="AX8" s="72" t="s">
        <v>1656</v>
      </c>
      <c r="AY8" s="72" t="s">
        <v>1657</v>
      </c>
      <c r="AZ8" s="72" t="s">
        <v>1657</v>
      </c>
      <c r="BA8" s="72" t="s">
        <v>1657</v>
      </c>
      <c r="BB8" s="72" t="s">
        <v>1657</v>
      </c>
      <c r="BC8" s="72" t="s">
        <v>1657</v>
      </c>
      <c r="BD8" s="72" t="s">
        <v>1657</v>
      </c>
      <c r="BE8" s="72" t="s">
        <v>1657</v>
      </c>
    </row>
    <row r="9" spans="1:57">
      <c r="A9" s="72">
        <v>79713</v>
      </c>
      <c r="B9" s="72">
        <v>2562</v>
      </c>
      <c r="C9" s="72">
        <v>1</v>
      </c>
      <c r="D9" s="72" t="s">
        <v>1967</v>
      </c>
      <c r="E9" s="72" t="s">
        <v>313</v>
      </c>
      <c r="F9" s="72">
        <v>182875</v>
      </c>
      <c r="G9" s="72" t="s">
        <v>314</v>
      </c>
      <c r="H9" s="72">
        <v>10956</v>
      </c>
      <c r="I9" s="72" t="s">
        <v>124</v>
      </c>
      <c r="J9" s="72">
        <v>10</v>
      </c>
      <c r="K9" s="72">
        <v>14632</v>
      </c>
      <c r="L9" s="72">
        <v>7</v>
      </c>
      <c r="M9" s="72" t="s">
        <v>252</v>
      </c>
      <c r="N9" s="72" t="s">
        <v>315</v>
      </c>
      <c r="O9" s="72" t="s">
        <v>150</v>
      </c>
      <c r="P9" s="72" t="s">
        <v>316</v>
      </c>
      <c r="Q9" s="72" t="s">
        <v>152</v>
      </c>
      <c r="R9" s="72">
        <v>19510201</v>
      </c>
      <c r="S9" s="72">
        <v>70</v>
      </c>
      <c r="T9" s="72">
        <v>67</v>
      </c>
      <c r="U9" s="72">
        <v>1</v>
      </c>
      <c r="V9" s="72" t="s">
        <v>1654</v>
      </c>
      <c r="W9" s="72" t="s">
        <v>187</v>
      </c>
      <c r="X9" s="72" t="s">
        <v>317</v>
      </c>
      <c r="Y9" s="72">
        <v>2</v>
      </c>
      <c r="Z9" s="72" t="s">
        <v>11</v>
      </c>
      <c r="AA9" s="72" t="s">
        <v>15</v>
      </c>
      <c r="AB9" s="72" t="s">
        <v>124</v>
      </c>
      <c r="AC9" s="72" t="s">
        <v>318</v>
      </c>
      <c r="AD9" s="72" t="s">
        <v>132</v>
      </c>
      <c r="AE9" s="72" t="s">
        <v>198</v>
      </c>
      <c r="AF9" s="72" t="s">
        <v>133</v>
      </c>
      <c r="AG9" s="72" t="s">
        <v>225</v>
      </c>
      <c r="AH9" s="72" t="s">
        <v>133</v>
      </c>
      <c r="AI9" s="72"/>
      <c r="AJ9" s="72" t="s">
        <v>134</v>
      </c>
      <c r="AK9" s="72" t="s">
        <v>135</v>
      </c>
      <c r="AL9" s="72">
        <v>0</v>
      </c>
      <c r="AM9" s="72">
        <v>1</v>
      </c>
      <c r="AN9" s="72" t="s">
        <v>1655</v>
      </c>
      <c r="AO9" s="72">
        <v>0</v>
      </c>
      <c r="AP9" s="72"/>
      <c r="AQ9" s="72" t="s">
        <v>35</v>
      </c>
      <c r="AR9" s="72"/>
      <c r="AS9" s="72"/>
      <c r="AT9" s="72"/>
      <c r="AU9" s="72"/>
      <c r="AV9" s="72" t="s">
        <v>2123</v>
      </c>
      <c r="AW9" s="72" t="s">
        <v>1656</v>
      </c>
      <c r="AX9" s="72" t="s">
        <v>1656</v>
      </c>
      <c r="AY9" s="72" t="s">
        <v>1657</v>
      </c>
      <c r="AZ9" s="72" t="s">
        <v>1657</v>
      </c>
      <c r="BA9" s="72" t="s">
        <v>1657</v>
      </c>
      <c r="BB9" s="72" t="s">
        <v>1657</v>
      </c>
      <c r="BC9" s="72" t="s">
        <v>1657</v>
      </c>
      <c r="BD9" s="72" t="s">
        <v>1657</v>
      </c>
      <c r="BE9" s="72" t="s">
        <v>1657</v>
      </c>
    </row>
    <row r="10" spans="1:57">
      <c r="A10" s="72">
        <v>117951</v>
      </c>
      <c r="B10" s="72">
        <v>2562</v>
      </c>
      <c r="C10" s="72">
        <v>1</v>
      </c>
      <c r="D10" s="72" t="s">
        <v>1720</v>
      </c>
      <c r="E10" s="72" t="s">
        <v>466</v>
      </c>
      <c r="F10" s="72">
        <v>41233</v>
      </c>
      <c r="G10" s="72" t="s">
        <v>247</v>
      </c>
      <c r="H10" s="72">
        <v>10944</v>
      </c>
      <c r="I10" s="72" t="s">
        <v>124</v>
      </c>
      <c r="J10" s="72">
        <v>10</v>
      </c>
      <c r="K10" s="72">
        <v>14632</v>
      </c>
      <c r="L10" s="72">
        <v>7</v>
      </c>
      <c r="M10" s="72" t="s">
        <v>297</v>
      </c>
      <c r="N10" s="72" t="s">
        <v>467</v>
      </c>
      <c r="O10" s="72" t="s">
        <v>127</v>
      </c>
      <c r="P10" s="72" t="s">
        <v>468</v>
      </c>
      <c r="Q10" s="72" t="s">
        <v>129</v>
      </c>
      <c r="R10" s="72">
        <v>19440101</v>
      </c>
      <c r="S10" s="72">
        <v>45</v>
      </c>
      <c r="T10" s="72">
        <v>74</v>
      </c>
      <c r="U10" s="72">
        <v>1</v>
      </c>
      <c r="V10" s="72" t="s">
        <v>1654</v>
      </c>
      <c r="W10" s="72" t="s">
        <v>130</v>
      </c>
      <c r="X10" s="72">
        <v>10</v>
      </c>
      <c r="Y10" s="72">
        <v>7</v>
      </c>
      <c r="Z10" s="72" t="s">
        <v>469</v>
      </c>
      <c r="AA10" s="72" t="s">
        <v>13</v>
      </c>
      <c r="AB10" s="72" t="s">
        <v>124</v>
      </c>
      <c r="AC10" s="72"/>
      <c r="AD10" s="72" t="s">
        <v>132</v>
      </c>
      <c r="AE10" s="72" t="s">
        <v>133</v>
      </c>
      <c r="AF10" s="72"/>
      <c r="AG10" s="72" t="s">
        <v>133</v>
      </c>
      <c r="AH10" s="72"/>
      <c r="AI10" s="72"/>
      <c r="AJ10" s="72" t="s">
        <v>133</v>
      </c>
      <c r="AK10" s="72" t="s">
        <v>135</v>
      </c>
      <c r="AL10" s="72">
        <v>0</v>
      </c>
      <c r="AM10" s="72">
        <v>1</v>
      </c>
      <c r="AN10" s="72" t="s">
        <v>1655</v>
      </c>
      <c r="AO10" s="72">
        <v>0</v>
      </c>
      <c r="AP10" s="72"/>
      <c r="AQ10" s="72" t="s">
        <v>35</v>
      </c>
      <c r="AR10" s="72"/>
      <c r="AS10" s="72"/>
      <c r="AT10" s="72"/>
      <c r="AU10" s="72"/>
      <c r="AV10" s="72" t="s">
        <v>2123</v>
      </c>
      <c r="AW10" s="72" t="s">
        <v>1656</v>
      </c>
      <c r="AX10" s="72" t="s">
        <v>1656</v>
      </c>
      <c r="AY10" s="72" t="s">
        <v>1657</v>
      </c>
      <c r="AZ10" s="72" t="s">
        <v>1657</v>
      </c>
      <c r="BA10" s="72" t="s">
        <v>1657</v>
      </c>
      <c r="BB10" s="72" t="s">
        <v>1657</v>
      </c>
      <c r="BC10" s="72" t="s">
        <v>1657</v>
      </c>
      <c r="BD10" s="72" t="s">
        <v>1657</v>
      </c>
      <c r="BE10" s="72" t="s">
        <v>1657</v>
      </c>
    </row>
    <row r="11" spans="1:57">
      <c r="A11" s="72">
        <v>153873</v>
      </c>
      <c r="B11" s="72">
        <v>2562</v>
      </c>
      <c r="C11" s="72">
        <v>1</v>
      </c>
      <c r="D11" s="72" t="s">
        <v>1895</v>
      </c>
      <c r="E11" s="72" t="s">
        <v>470</v>
      </c>
      <c r="F11" s="72">
        <v>17916</v>
      </c>
      <c r="G11" s="73">
        <v>241620</v>
      </c>
      <c r="H11" s="72">
        <v>27967</v>
      </c>
      <c r="I11" s="72" t="s">
        <v>124</v>
      </c>
      <c r="J11" s="72">
        <v>10</v>
      </c>
      <c r="K11" s="72">
        <v>14632</v>
      </c>
      <c r="L11" s="72">
        <v>7</v>
      </c>
      <c r="M11" s="72" t="s">
        <v>420</v>
      </c>
      <c r="N11" s="72" t="s">
        <v>471</v>
      </c>
      <c r="O11" s="72" t="s">
        <v>127</v>
      </c>
      <c r="P11" s="72" t="s">
        <v>472</v>
      </c>
      <c r="Q11" s="72" t="s">
        <v>129</v>
      </c>
      <c r="R11" s="72">
        <v>19460720</v>
      </c>
      <c r="S11" s="72">
        <v>50.8</v>
      </c>
      <c r="T11" s="72">
        <v>72</v>
      </c>
      <c r="U11" s="72">
        <v>1</v>
      </c>
      <c r="V11" s="72" t="s">
        <v>1654</v>
      </c>
      <c r="W11" s="72" t="s">
        <v>130</v>
      </c>
      <c r="X11" s="72">
        <v>157</v>
      </c>
      <c r="Y11" s="72">
        <v>3</v>
      </c>
      <c r="Z11" s="72" t="s">
        <v>473</v>
      </c>
      <c r="AA11" s="72" t="s">
        <v>19</v>
      </c>
      <c r="AB11" s="72" t="s">
        <v>124</v>
      </c>
      <c r="AC11" s="72"/>
      <c r="AD11" s="72" t="s">
        <v>132</v>
      </c>
      <c r="AE11" s="72" t="s">
        <v>198</v>
      </c>
      <c r="AF11" s="72"/>
      <c r="AG11" s="72" t="s">
        <v>133</v>
      </c>
      <c r="AH11" s="72"/>
      <c r="AI11" s="72"/>
      <c r="AJ11" s="72" t="s">
        <v>134</v>
      </c>
      <c r="AK11" s="72" t="s">
        <v>135</v>
      </c>
      <c r="AL11" s="72">
        <v>0</v>
      </c>
      <c r="AM11" s="72">
        <v>1</v>
      </c>
      <c r="AN11" s="72" t="s">
        <v>1655</v>
      </c>
      <c r="AO11" s="72">
        <v>0</v>
      </c>
      <c r="AP11" s="72"/>
      <c r="AQ11" s="72" t="s">
        <v>35</v>
      </c>
      <c r="AR11" s="72"/>
      <c r="AS11" s="72"/>
      <c r="AT11" s="72"/>
      <c r="AU11" s="72"/>
      <c r="AV11" s="72" t="s">
        <v>1666</v>
      </c>
      <c r="AW11" s="72" t="s">
        <v>1656</v>
      </c>
      <c r="AX11" s="72" t="s">
        <v>1656</v>
      </c>
      <c r="AY11" s="72" t="s">
        <v>1657</v>
      </c>
      <c r="AZ11" s="72" t="s">
        <v>1657</v>
      </c>
      <c r="BA11" s="72" t="s">
        <v>1657</v>
      </c>
      <c r="BB11" s="72" t="s">
        <v>1657</v>
      </c>
      <c r="BC11" s="72" t="s">
        <v>1657</v>
      </c>
      <c r="BD11" s="72" t="s">
        <v>1657</v>
      </c>
      <c r="BE11" s="72" t="s">
        <v>1657</v>
      </c>
    </row>
    <row r="12" spans="1:57">
      <c r="A12" s="72">
        <v>12969</v>
      </c>
      <c r="B12" s="72">
        <v>2562</v>
      </c>
      <c r="C12" s="72">
        <v>1</v>
      </c>
      <c r="D12" s="72" t="s">
        <v>1692</v>
      </c>
      <c r="E12" s="72" t="s">
        <v>402</v>
      </c>
      <c r="F12" s="72">
        <v>327502</v>
      </c>
      <c r="G12" s="73">
        <v>241437</v>
      </c>
      <c r="H12" s="72">
        <v>10954</v>
      </c>
      <c r="I12" s="72" t="s">
        <v>124</v>
      </c>
      <c r="J12" s="72">
        <v>10</v>
      </c>
      <c r="K12" s="72">
        <v>14632</v>
      </c>
      <c r="L12" s="72">
        <v>6</v>
      </c>
      <c r="M12" s="72" t="s">
        <v>148</v>
      </c>
      <c r="N12" s="72" t="s">
        <v>403</v>
      </c>
      <c r="O12" s="72" t="s">
        <v>157</v>
      </c>
      <c r="P12" s="72" t="s">
        <v>404</v>
      </c>
      <c r="Q12" s="72" t="s">
        <v>152</v>
      </c>
      <c r="R12" s="72">
        <v>19931026</v>
      </c>
      <c r="S12" s="72">
        <v>50</v>
      </c>
      <c r="T12" s="72">
        <v>25</v>
      </c>
      <c r="U12" s="72">
        <v>1</v>
      </c>
      <c r="V12" s="72" t="s">
        <v>1654</v>
      </c>
      <c r="W12" s="72" t="s">
        <v>232</v>
      </c>
      <c r="X12" s="72">
        <v>324</v>
      </c>
      <c r="Y12" s="72">
        <v>10</v>
      </c>
      <c r="Z12" s="72" t="s">
        <v>405</v>
      </c>
      <c r="AA12" s="72" t="s">
        <v>14</v>
      </c>
      <c r="AB12" s="72" t="s">
        <v>124</v>
      </c>
      <c r="AC12" s="72">
        <v>620297788</v>
      </c>
      <c r="AD12" s="72" t="s">
        <v>132</v>
      </c>
      <c r="AE12" s="72" t="s">
        <v>133</v>
      </c>
      <c r="AF12" s="72"/>
      <c r="AG12" s="72"/>
      <c r="AH12" s="72"/>
      <c r="AI12" s="72"/>
      <c r="AJ12" s="72" t="s">
        <v>134</v>
      </c>
      <c r="AK12" s="72" t="s">
        <v>135</v>
      </c>
      <c r="AL12" s="72">
        <v>0</v>
      </c>
      <c r="AM12" s="72">
        <v>1</v>
      </c>
      <c r="AN12" s="72" t="s">
        <v>1655</v>
      </c>
      <c r="AO12" s="72">
        <v>6</v>
      </c>
      <c r="AP12" s="72" t="s">
        <v>208</v>
      </c>
      <c r="AQ12" s="72" t="s">
        <v>41</v>
      </c>
      <c r="AR12" s="72" t="s">
        <v>406</v>
      </c>
      <c r="AS12" s="72"/>
      <c r="AT12" s="72"/>
      <c r="AU12" s="72"/>
      <c r="AV12" s="72" t="s">
        <v>1693</v>
      </c>
      <c r="AW12" s="72" t="s">
        <v>1656</v>
      </c>
      <c r="AX12" s="72" t="s">
        <v>1656</v>
      </c>
      <c r="AY12" s="72" t="s">
        <v>1656</v>
      </c>
      <c r="AZ12" s="72" t="s">
        <v>1656</v>
      </c>
      <c r="BA12" s="72" t="s">
        <v>1657</v>
      </c>
      <c r="BB12" s="72" t="s">
        <v>1657</v>
      </c>
      <c r="BC12" s="72" t="s">
        <v>1657</v>
      </c>
      <c r="BD12" s="72" t="s">
        <v>1657</v>
      </c>
      <c r="BE12" s="72" t="s">
        <v>1657</v>
      </c>
    </row>
    <row r="13" spans="1:57">
      <c r="A13" s="72">
        <v>13852</v>
      </c>
      <c r="B13" s="72">
        <v>2562</v>
      </c>
      <c r="C13" s="72">
        <v>1</v>
      </c>
      <c r="D13" s="72" t="s">
        <v>1771</v>
      </c>
      <c r="E13" s="72" t="s">
        <v>642</v>
      </c>
      <c r="F13" s="72">
        <v>246335</v>
      </c>
      <c r="G13" s="72" t="s">
        <v>538</v>
      </c>
      <c r="H13" s="72">
        <v>21984</v>
      </c>
      <c r="I13" s="72" t="s">
        <v>124</v>
      </c>
      <c r="J13" s="72">
        <v>10</v>
      </c>
      <c r="K13" s="72">
        <v>14632</v>
      </c>
      <c r="L13" s="72">
        <v>6</v>
      </c>
      <c r="M13" s="72" t="s">
        <v>155</v>
      </c>
      <c r="N13" s="72" t="s">
        <v>643</v>
      </c>
      <c r="O13" s="72" t="s">
        <v>150</v>
      </c>
      <c r="P13" s="72" t="s">
        <v>644</v>
      </c>
      <c r="Q13" s="72" t="s">
        <v>152</v>
      </c>
      <c r="R13" s="72">
        <v>19320607</v>
      </c>
      <c r="S13" s="72">
        <v>44</v>
      </c>
      <c r="T13" s="72">
        <v>86</v>
      </c>
      <c r="U13" s="72">
        <v>1</v>
      </c>
      <c r="V13" s="72" t="s">
        <v>1654</v>
      </c>
      <c r="W13" s="72" t="s">
        <v>130</v>
      </c>
      <c r="X13" s="72">
        <v>60</v>
      </c>
      <c r="Y13" s="72">
        <v>3</v>
      </c>
      <c r="Z13" s="72" t="s">
        <v>645</v>
      </c>
      <c r="AA13" s="72" t="s">
        <v>4</v>
      </c>
      <c r="AB13" s="72" t="s">
        <v>124</v>
      </c>
      <c r="AC13" s="72"/>
      <c r="AD13" s="72" t="s">
        <v>132</v>
      </c>
      <c r="AE13" s="72" t="s">
        <v>133</v>
      </c>
      <c r="AF13" s="72"/>
      <c r="AG13" s="72"/>
      <c r="AH13" s="72"/>
      <c r="AI13" s="72"/>
      <c r="AJ13" s="72" t="s">
        <v>133</v>
      </c>
      <c r="AK13" s="72"/>
      <c r="AL13" s="72">
        <v>0</v>
      </c>
      <c r="AM13" s="72">
        <v>1</v>
      </c>
      <c r="AN13" s="72" t="s">
        <v>1655</v>
      </c>
      <c r="AO13" s="72">
        <v>6</v>
      </c>
      <c r="AP13" s="72" t="s">
        <v>425</v>
      </c>
      <c r="AQ13" s="72" t="s">
        <v>41</v>
      </c>
      <c r="AR13" s="72" t="s">
        <v>171</v>
      </c>
      <c r="AS13" s="72"/>
      <c r="AT13" s="72"/>
      <c r="AU13" s="72"/>
      <c r="AV13" s="72" t="s">
        <v>1772</v>
      </c>
      <c r="AW13" s="72" t="s">
        <v>1656</v>
      </c>
      <c r="AX13" s="72" t="s">
        <v>1656</v>
      </c>
      <c r="AY13" s="72" t="s">
        <v>1656</v>
      </c>
      <c r="AZ13" s="72" t="s">
        <v>1656</v>
      </c>
      <c r="BA13" s="72" t="s">
        <v>1657</v>
      </c>
      <c r="BB13" s="72" t="s">
        <v>1657</v>
      </c>
      <c r="BC13" s="72" t="s">
        <v>1657</v>
      </c>
      <c r="BD13" s="72" t="s">
        <v>1657</v>
      </c>
      <c r="BE13" s="72" t="s">
        <v>1657</v>
      </c>
    </row>
    <row r="14" spans="1:57">
      <c r="A14" s="72">
        <v>54004</v>
      </c>
      <c r="B14" s="72">
        <v>2562</v>
      </c>
      <c r="C14" s="72">
        <v>1</v>
      </c>
      <c r="D14" s="72" t="s">
        <v>1793</v>
      </c>
      <c r="E14" s="72" t="s">
        <v>216</v>
      </c>
      <c r="F14" s="72">
        <v>230899</v>
      </c>
      <c r="G14" s="73">
        <v>241468</v>
      </c>
      <c r="H14" s="72">
        <v>11443</v>
      </c>
      <c r="I14" s="72" t="s">
        <v>124</v>
      </c>
      <c r="J14" s="72">
        <v>10</v>
      </c>
      <c r="K14" s="72">
        <v>14632</v>
      </c>
      <c r="L14" s="72">
        <v>6</v>
      </c>
      <c r="M14" s="72" t="s">
        <v>184</v>
      </c>
      <c r="N14" s="72" t="s">
        <v>217</v>
      </c>
      <c r="O14" s="72" t="s">
        <v>150</v>
      </c>
      <c r="P14" s="72" t="s">
        <v>218</v>
      </c>
      <c r="Q14" s="72" t="s">
        <v>152</v>
      </c>
      <c r="R14" s="72">
        <v>19520401</v>
      </c>
      <c r="S14" s="72">
        <v>43</v>
      </c>
      <c r="T14" s="72">
        <v>66</v>
      </c>
      <c r="U14" s="72">
        <v>1</v>
      </c>
      <c r="V14" s="72" t="s">
        <v>1654</v>
      </c>
      <c r="W14" s="72" t="s">
        <v>219</v>
      </c>
      <c r="X14" s="72">
        <v>44</v>
      </c>
      <c r="Y14" s="72">
        <v>1</v>
      </c>
      <c r="Z14" s="72" t="s">
        <v>220</v>
      </c>
      <c r="AA14" s="72" t="s">
        <v>21</v>
      </c>
      <c r="AB14" s="72" t="s">
        <v>124</v>
      </c>
      <c r="AC14" s="72" t="s">
        <v>221</v>
      </c>
      <c r="AD14" s="72" t="s">
        <v>132</v>
      </c>
      <c r="AE14" s="72" t="s">
        <v>133</v>
      </c>
      <c r="AF14" s="72"/>
      <c r="AG14" s="72" t="s">
        <v>133</v>
      </c>
      <c r="AH14" s="72" t="s">
        <v>133</v>
      </c>
      <c r="AI14" s="72"/>
      <c r="AJ14" s="72" t="s">
        <v>134</v>
      </c>
      <c r="AK14" s="72" t="s">
        <v>135</v>
      </c>
      <c r="AL14" s="72">
        <v>0</v>
      </c>
      <c r="AM14" s="72">
        <v>1</v>
      </c>
      <c r="AN14" s="72" t="s">
        <v>1655</v>
      </c>
      <c r="AO14" s="72">
        <v>0</v>
      </c>
      <c r="AP14" s="72"/>
      <c r="AQ14" s="72" t="s">
        <v>35</v>
      </c>
      <c r="AR14" s="72"/>
      <c r="AS14" s="72"/>
      <c r="AT14" s="72"/>
      <c r="AU14" s="72"/>
      <c r="AV14" s="72" t="s">
        <v>1659</v>
      </c>
      <c r="AW14" s="72" t="s">
        <v>1656</v>
      </c>
      <c r="AX14" s="72" t="s">
        <v>1656</v>
      </c>
      <c r="AY14" s="72" t="s">
        <v>1657</v>
      </c>
      <c r="AZ14" s="72" t="s">
        <v>1657</v>
      </c>
      <c r="BA14" s="72" t="s">
        <v>1657</v>
      </c>
      <c r="BB14" s="72" t="s">
        <v>1657</v>
      </c>
      <c r="BC14" s="72" t="s">
        <v>1657</v>
      </c>
      <c r="BD14" s="72" t="s">
        <v>1657</v>
      </c>
      <c r="BE14" s="72" t="s">
        <v>1657</v>
      </c>
    </row>
    <row r="15" spans="1:57">
      <c r="A15" s="72">
        <v>129703</v>
      </c>
      <c r="B15" s="72">
        <v>2562</v>
      </c>
      <c r="C15" s="72">
        <v>1</v>
      </c>
      <c r="D15" s="72" t="s">
        <v>1787</v>
      </c>
      <c r="E15" s="72" t="s">
        <v>1318</v>
      </c>
      <c r="F15" s="72">
        <v>13869</v>
      </c>
      <c r="G15" s="73">
        <v>241741</v>
      </c>
      <c r="H15" s="72">
        <v>10960</v>
      </c>
      <c r="I15" s="72" t="s">
        <v>124</v>
      </c>
      <c r="J15" s="72">
        <v>10</v>
      </c>
      <c r="K15" s="72">
        <v>14632</v>
      </c>
      <c r="L15" s="72">
        <v>7</v>
      </c>
      <c r="M15" s="72" t="s">
        <v>229</v>
      </c>
      <c r="N15" s="72" t="s">
        <v>1319</v>
      </c>
      <c r="O15" s="72" t="s">
        <v>127</v>
      </c>
      <c r="P15" s="72" t="s">
        <v>1320</v>
      </c>
      <c r="Q15" s="72" t="s">
        <v>129</v>
      </c>
      <c r="R15" s="72">
        <v>19460101</v>
      </c>
      <c r="S15" s="72">
        <v>45</v>
      </c>
      <c r="T15" s="72">
        <v>72</v>
      </c>
      <c r="U15" s="72">
        <v>1</v>
      </c>
      <c r="V15" s="72" t="s">
        <v>1654</v>
      </c>
      <c r="W15" s="72" t="s">
        <v>130</v>
      </c>
      <c r="X15" s="72">
        <v>25</v>
      </c>
      <c r="Y15" s="72">
        <v>3</v>
      </c>
      <c r="Z15" s="72" t="s">
        <v>1321</v>
      </c>
      <c r="AA15" s="72" t="s">
        <v>5</v>
      </c>
      <c r="AB15" s="72" t="s">
        <v>124</v>
      </c>
      <c r="AC15" s="72"/>
      <c r="AD15" s="72" t="s">
        <v>132</v>
      </c>
      <c r="AE15" s="72" t="s">
        <v>140</v>
      </c>
      <c r="AF15" s="72"/>
      <c r="AG15" s="72" t="s">
        <v>133</v>
      </c>
      <c r="AH15" s="72"/>
      <c r="AI15" s="72"/>
      <c r="AJ15" s="72" t="s">
        <v>134</v>
      </c>
      <c r="AK15" s="72" t="s">
        <v>135</v>
      </c>
      <c r="AL15" s="72">
        <v>0</v>
      </c>
      <c r="AM15" s="72">
        <v>1</v>
      </c>
      <c r="AN15" s="72" t="s">
        <v>1655</v>
      </c>
      <c r="AO15" s="72">
        <v>0</v>
      </c>
      <c r="AP15" s="72"/>
      <c r="AQ15" s="72" t="s">
        <v>35</v>
      </c>
      <c r="AR15" s="72"/>
      <c r="AS15" s="72"/>
      <c r="AT15" s="72"/>
      <c r="AU15" s="72"/>
      <c r="AV15" s="72" t="s">
        <v>1664</v>
      </c>
      <c r="AW15" s="72" t="s">
        <v>1656</v>
      </c>
      <c r="AX15" s="72" t="s">
        <v>1656</v>
      </c>
      <c r="AY15" s="72" t="s">
        <v>1657</v>
      </c>
      <c r="AZ15" s="72" t="s">
        <v>1657</v>
      </c>
      <c r="BA15" s="72" t="s">
        <v>1657</v>
      </c>
      <c r="BB15" s="72" t="s">
        <v>1657</v>
      </c>
      <c r="BC15" s="72" t="s">
        <v>1657</v>
      </c>
      <c r="BD15" s="72" t="s">
        <v>1657</v>
      </c>
      <c r="BE15" s="72" t="s">
        <v>1657</v>
      </c>
    </row>
    <row r="16" spans="1:57">
      <c r="A16" s="72">
        <v>129820</v>
      </c>
      <c r="B16" s="72">
        <v>2562</v>
      </c>
      <c r="C16" s="72">
        <v>1</v>
      </c>
      <c r="D16" s="72" t="s">
        <v>1755</v>
      </c>
      <c r="E16" s="72" t="s">
        <v>625</v>
      </c>
      <c r="F16" s="72">
        <v>101405</v>
      </c>
      <c r="G16" s="73">
        <v>241649</v>
      </c>
      <c r="H16" s="72">
        <v>11443</v>
      </c>
      <c r="I16" s="72" t="s">
        <v>124</v>
      </c>
      <c r="J16" s="72">
        <v>10</v>
      </c>
      <c r="K16" s="72">
        <v>14632</v>
      </c>
      <c r="L16" s="72">
        <v>6</v>
      </c>
      <c r="M16" s="72" t="s">
        <v>184</v>
      </c>
      <c r="N16" s="72" t="s">
        <v>626</v>
      </c>
      <c r="O16" s="72" t="s">
        <v>150</v>
      </c>
      <c r="P16" s="72" t="s">
        <v>627</v>
      </c>
      <c r="Q16" s="72" t="s">
        <v>152</v>
      </c>
      <c r="R16" s="72">
        <v>19571107</v>
      </c>
      <c r="S16" s="72">
        <v>40</v>
      </c>
      <c r="T16" s="72">
        <v>61</v>
      </c>
      <c r="U16" s="72">
        <v>1</v>
      </c>
      <c r="V16" s="72" t="s">
        <v>1654</v>
      </c>
      <c r="W16" s="72" t="s">
        <v>219</v>
      </c>
      <c r="X16" s="72" t="s">
        <v>628</v>
      </c>
      <c r="Y16" s="72">
        <v>8</v>
      </c>
      <c r="Z16" s="72" t="s">
        <v>188</v>
      </c>
      <c r="AA16" s="72" t="s">
        <v>21</v>
      </c>
      <c r="AB16" s="72" t="s">
        <v>124</v>
      </c>
      <c r="AC16" s="72">
        <v>63615081</v>
      </c>
      <c r="AD16" s="72" t="s">
        <v>132</v>
      </c>
      <c r="AE16" s="72" t="s">
        <v>133</v>
      </c>
      <c r="AF16" s="72"/>
      <c r="AG16" s="72" t="s">
        <v>133</v>
      </c>
      <c r="AH16" s="72"/>
      <c r="AI16" s="72"/>
      <c r="AJ16" s="72" t="s">
        <v>134</v>
      </c>
      <c r="AK16" s="72" t="s">
        <v>135</v>
      </c>
      <c r="AL16" s="72">
        <v>0</v>
      </c>
      <c r="AM16" s="72">
        <v>1</v>
      </c>
      <c r="AN16" s="72" t="s">
        <v>1655</v>
      </c>
      <c r="AO16" s="72">
        <v>0</v>
      </c>
      <c r="AP16" s="72"/>
      <c r="AQ16" s="72" t="s">
        <v>35</v>
      </c>
      <c r="AR16" s="72"/>
      <c r="AS16" s="72"/>
      <c r="AT16" s="72"/>
      <c r="AU16" s="72"/>
      <c r="AV16" s="72" t="s">
        <v>2122</v>
      </c>
      <c r="AW16" s="72" t="s">
        <v>1656</v>
      </c>
      <c r="AX16" s="72" t="s">
        <v>1656</v>
      </c>
      <c r="AY16" s="72" t="s">
        <v>1657</v>
      </c>
      <c r="AZ16" s="72" t="s">
        <v>1657</v>
      </c>
      <c r="BA16" s="72" t="s">
        <v>1657</v>
      </c>
      <c r="BB16" s="72" t="s">
        <v>1657</v>
      </c>
      <c r="BC16" s="72" t="s">
        <v>1657</v>
      </c>
      <c r="BD16" s="72" t="s">
        <v>1657</v>
      </c>
      <c r="BE16" s="72" t="s">
        <v>1657</v>
      </c>
    </row>
    <row r="17" spans="1:57">
      <c r="A17" s="72">
        <v>130052</v>
      </c>
      <c r="B17" s="72">
        <v>2562</v>
      </c>
      <c r="C17" s="72">
        <v>1</v>
      </c>
      <c r="D17" s="72" t="s">
        <v>1912</v>
      </c>
      <c r="E17" s="72" t="s">
        <v>1145</v>
      </c>
      <c r="F17" s="72">
        <v>57140</v>
      </c>
      <c r="G17" s="72" t="s">
        <v>555</v>
      </c>
      <c r="H17" s="72">
        <v>10945</v>
      </c>
      <c r="I17" s="72" t="s">
        <v>124</v>
      </c>
      <c r="J17" s="72">
        <v>10</v>
      </c>
      <c r="K17" s="72">
        <v>14632</v>
      </c>
      <c r="L17" s="72">
        <v>7</v>
      </c>
      <c r="M17" s="72" t="s">
        <v>243</v>
      </c>
      <c r="N17" s="72" t="s">
        <v>1146</v>
      </c>
      <c r="O17" s="72" t="s">
        <v>127</v>
      </c>
      <c r="P17" s="72" t="s">
        <v>1147</v>
      </c>
      <c r="Q17" s="72" t="s">
        <v>129</v>
      </c>
      <c r="R17" s="72">
        <v>19600101</v>
      </c>
      <c r="S17" s="72">
        <v>57</v>
      </c>
      <c r="T17" s="72">
        <v>59</v>
      </c>
      <c r="U17" s="72">
        <v>1</v>
      </c>
      <c r="V17" s="72" t="s">
        <v>1654</v>
      </c>
      <c r="W17" s="72" t="s">
        <v>219</v>
      </c>
      <c r="X17" s="72">
        <v>24</v>
      </c>
      <c r="Y17" s="72">
        <v>9</v>
      </c>
      <c r="Z17" s="72" t="s">
        <v>660</v>
      </c>
      <c r="AA17" s="72" t="s">
        <v>16</v>
      </c>
      <c r="AB17" s="72" t="s">
        <v>124</v>
      </c>
      <c r="AC17" s="72">
        <v>650261376</v>
      </c>
      <c r="AD17" s="72" t="s">
        <v>132</v>
      </c>
      <c r="AE17" s="72" t="s">
        <v>206</v>
      </c>
      <c r="AF17" s="72"/>
      <c r="AG17" s="72"/>
      <c r="AH17" s="72"/>
      <c r="AI17" s="72"/>
      <c r="AJ17" s="72" t="s">
        <v>134</v>
      </c>
      <c r="AK17" s="72" t="s">
        <v>135</v>
      </c>
      <c r="AL17" s="72">
        <v>1</v>
      </c>
      <c r="AM17" s="72">
        <v>1</v>
      </c>
      <c r="AN17" s="72" t="s">
        <v>1655</v>
      </c>
      <c r="AO17" s="72">
        <v>9</v>
      </c>
      <c r="AP17" s="72" t="s">
        <v>1913</v>
      </c>
      <c r="AQ17" s="72" t="s">
        <v>1914</v>
      </c>
      <c r="AR17" s="72" t="s">
        <v>125</v>
      </c>
      <c r="AS17" s="72"/>
      <c r="AT17" s="72"/>
      <c r="AU17" s="72"/>
      <c r="AV17" s="72" t="s">
        <v>1789</v>
      </c>
      <c r="AW17" s="72" t="s">
        <v>1656</v>
      </c>
      <c r="AX17" s="72" t="s">
        <v>1656</v>
      </c>
      <c r="AY17" s="72" t="s">
        <v>1656</v>
      </c>
      <c r="AZ17" s="72" t="s">
        <v>1656</v>
      </c>
      <c r="BA17" s="72" t="s">
        <v>1657</v>
      </c>
      <c r="BB17" s="72" t="s">
        <v>1657</v>
      </c>
      <c r="BC17" s="72" t="s">
        <v>1657</v>
      </c>
      <c r="BD17" s="72" t="s">
        <v>1657</v>
      </c>
      <c r="BE17" s="72" t="s">
        <v>1657</v>
      </c>
    </row>
    <row r="18" spans="1:57">
      <c r="A18" s="72">
        <v>130226</v>
      </c>
      <c r="B18" s="72">
        <v>2562</v>
      </c>
      <c r="C18" s="72">
        <v>1</v>
      </c>
      <c r="D18" s="72" t="s">
        <v>1989</v>
      </c>
      <c r="E18" s="72" t="s">
        <v>798</v>
      </c>
      <c r="F18" s="72">
        <v>1387089</v>
      </c>
      <c r="G18" s="72" t="s">
        <v>563</v>
      </c>
      <c r="H18" s="72">
        <v>10669</v>
      </c>
      <c r="I18" s="72" t="s">
        <v>124</v>
      </c>
      <c r="J18" s="72">
        <v>10</v>
      </c>
      <c r="K18" s="72">
        <v>14632</v>
      </c>
      <c r="L18" s="72">
        <v>5</v>
      </c>
      <c r="M18" s="72" t="s">
        <v>125</v>
      </c>
      <c r="N18" s="72" t="s">
        <v>799</v>
      </c>
      <c r="O18" s="72" t="s">
        <v>127</v>
      </c>
      <c r="P18" s="72" t="s">
        <v>800</v>
      </c>
      <c r="Q18" s="72" t="s">
        <v>129</v>
      </c>
      <c r="R18" s="72">
        <v>19390101</v>
      </c>
      <c r="S18" s="72">
        <v>46</v>
      </c>
      <c r="T18" s="72">
        <v>79</v>
      </c>
      <c r="U18" s="72">
        <v>1</v>
      </c>
      <c r="V18" s="72" t="s">
        <v>1654</v>
      </c>
      <c r="W18" s="72" t="s">
        <v>130</v>
      </c>
      <c r="X18" s="72">
        <v>76</v>
      </c>
      <c r="Y18" s="72">
        <v>5</v>
      </c>
      <c r="Z18" s="72" t="s">
        <v>771</v>
      </c>
      <c r="AA18" s="72" t="s">
        <v>3</v>
      </c>
      <c r="AB18" s="72" t="s">
        <v>124</v>
      </c>
      <c r="AC18" s="72">
        <v>878697087</v>
      </c>
      <c r="AD18" s="72" t="s">
        <v>132</v>
      </c>
      <c r="AE18" s="72" t="s">
        <v>133</v>
      </c>
      <c r="AF18" s="72"/>
      <c r="AG18" s="72"/>
      <c r="AH18" s="72"/>
      <c r="AI18" s="72"/>
      <c r="AJ18" s="72" t="s">
        <v>133</v>
      </c>
      <c r="AK18" s="72"/>
      <c r="AL18" s="72">
        <v>0</v>
      </c>
      <c r="AM18" s="72">
        <v>1</v>
      </c>
      <c r="AN18" s="72" t="s">
        <v>1655</v>
      </c>
      <c r="AO18" s="72">
        <v>0</v>
      </c>
      <c r="AP18" s="72"/>
      <c r="AQ18" s="72" t="s">
        <v>35</v>
      </c>
      <c r="AR18" s="72"/>
      <c r="AS18" s="72"/>
      <c r="AT18" s="72"/>
      <c r="AU18" s="72"/>
      <c r="AV18" s="72" t="s">
        <v>1688</v>
      </c>
      <c r="AW18" s="72" t="s">
        <v>1656</v>
      </c>
      <c r="AX18" s="72" t="s">
        <v>1656</v>
      </c>
      <c r="AY18" s="72" t="s">
        <v>1657</v>
      </c>
      <c r="AZ18" s="72" t="s">
        <v>1657</v>
      </c>
      <c r="BA18" s="72" t="s">
        <v>1657</v>
      </c>
      <c r="BB18" s="72" t="s">
        <v>1657</v>
      </c>
      <c r="BC18" s="72" t="s">
        <v>1657</v>
      </c>
      <c r="BD18" s="72" t="s">
        <v>1657</v>
      </c>
      <c r="BE18" s="72" t="s">
        <v>1657</v>
      </c>
    </row>
    <row r="19" spans="1:57">
      <c r="A19" s="72">
        <v>130618</v>
      </c>
      <c r="B19" s="72">
        <v>2562</v>
      </c>
      <c r="C19" s="72">
        <v>1</v>
      </c>
      <c r="D19" s="72" t="s">
        <v>1919</v>
      </c>
      <c r="E19" s="72" t="s">
        <v>386</v>
      </c>
      <c r="F19" s="72">
        <v>50939</v>
      </c>
      <c r="G19" s="72" t="s">
        <v>387</v>
      </c>
      <c r="H19" s="72">
        <v>10946</v>
      </c>
      <c r="I19" s="72" t="s">
        <v>124</v>
      </c>
      <c r="J19" s="72">
        <v>10</v>
      </c>
      <c r="K19" s="72">
        <v>14632</v>
      </c>
      <c r="L19" s="72">
        <v>7</v>
      </c>
      <c r="M19" s="72" t="s">
        <v>171</v>
      </c>
      <c r="N19" s="72" t="s">
        <v>388</v>
      </c>
      <c r="O19" s="72" t="s">
        <v>127</v>
      </c>
      <c r="P19" s="72" t="s">
        <v>389</v>
      </c>
      <c r="Q19" s="72" t="s">
        <v>129</v>
      </c>
      <c r="R19" s="72">
        <v>19860715</v>
      </c>
      <c r="S19" s="72">
        <v>71</v>
      </c>
      <c r="T19" s="72">
        <v>32</v>
      </c>
      <c r="U19" s="72">
        <v>1</v>
      </c>
      <c r="V19" s="72" t="s">
        <v>1654</v>
      </c>
      <c r="W19" s="72" t="s">
        <v>219</v>
      </c>
      <c r="X19" s="72">
        <v>78</v>
      </c>
      <c r="Y19" s="72">
        <v>8</v>
      </c>
      <c r="Z19" s="72" t="s">
        <v>390</v>
      </c>
      <c r="AA19" s="72" t="s">
        <v>4</v>
      </c>
      <c r="AB19" s="72" t="s">
        <v>124</v>
      </c>
      <c r="AC19" s="72">
        <v>870912164</v>
      </c>
      <c r="AD19" s="72" t="s">
        <v>132</v>
      </c>
      <c r="AE19" s="72" t="s">
        <v>198</v>
      </c>
      <c r="AF19" s="72"/>
      <c r="AG19" s="72" t="s">
        <v>133</v>
      </c>
      <c r="AH19" s="72"/>
      <c r="AI19" s="72"/>
      <c r="AJ19" s="72" t="s">
        <v>134</v>
      </c>
      <c r="AK19" s="72" t="s">
        <v>391</v>
      </c>
      <c r="AL19" s="72">
        <v>0</v>
      </c>
      <c r="AM19" s="72">
        <v>1</v>
      </c>
      <c r="AN19" s="72" t="s">
        <v>1655</v>
      </c>
      <c r="AO19" s="72">
        <v>0</v>
      </c>
      <c r="AP19" s="72"/>
      <c r="AQ19" s="72" t="s">
        <v>35</v>
      </c>
      <c r="AR19" s="72"/>
      <c r="AS19" s="72"/>
      <c r="AT19" s="72"/>
      <c r="AU19" s="72"/>
      <c r="AV19" s="72" t="s">
        <v>2123</v>
      </c>
      <c r="AW19" s="72" t="s">
        <v>1656</v>
      </c>
      <c r="AX19" s="72" t="s">
        <v>1656</v>
      </c>
      <c r="AY19" s="72" t="s">
        <v>1657</v>
      </c>
      <c r="AZ19" s="72" t="s">
        <v>1657</v>
      </c>
      <c r="BA19" s="72" t="s">
        <v>1657</v>
      </c>
      <c r="BB19" s="72" t="s">
        <v>1657</v>
      </c>
      <c r="BC19" s="72" t="s">
        <v>1657</v>
      </c>
      <c r="BD19" s="72" t="s">
        <v>1657</v>
      </c>
      <c r="BE19" s="72" t="s">
        <v>1657</v>
      </c>
    </row>
    <row r="20" spans="1:57">
      <c r="A20" s="72">
        <v>168855</v>
      </c>
      <c r="B20" s="72">
        <v>2562</v>
      </c>
      <c r="C20" s="72">
        <v>1</v>
      </c>
      <c r="D20" s="72" t="s">
        <v>1777</v>
      </c>
      <c r="E20" s="72" t="s">
        <v>341</v>
      </c>
      <c r="F20" s="72">
        <v>126867</v>
      </c>
      <c r="G20" s="72" t="s">
        <v>228</v>
      </c>
      <c r="H20" s="72">
        <v>10944</v>
      </c>
      <c r="I20" s="72" t="s">
        <v>124</v>
      </c>
      <c r="J20" s="72">
        <v>10</v>
      </c>
      <c r="K20" s="72">
        <v>14632</v>
      </c>
      <c r="L20" s="72">
        <v>7</v>
      </c>
      <c r="M20" s="72" t="s">
        <v>297</v>
      </c>
      <c r="N20" s="72" t="s">
        <v>342</v>
      </c>
      <c r="O20" s="72" t="s">
        <v>150</v>
      </c>
      <c r="P20" s="72" t="s">
        <v>343</v>
      </c>
      <c r="Q20" s="72" t="s">
        <v>152</v>
      </c>
      <c r="R20" s="72">
        <v>19770316</v>
      </c>
      <c r="S20" s="72">
        <v>55</v>
      </c>
      <c r="T20" s="72">
        <v>41</v>
      </c>
      <c r="U20" s="72">
        <v>1</v>
      </c>
      <c r="V20" s="72" t="s">
        <v>1654</v>
      </c>
      <c r="W20" s="72" t="s">
        <v>219</v>
      </c>
      <c r="X20" s="72">
        <v>72</v>
      </c>
      <c r="Y20" s="72">
        <v>8</v>
      </c>
      <c r="Z20" s="72" t="s">
        <v>344</v>
      </c>
      <c r="AA20" s="72" t="s">
        <v>13</v>
      </c>
      <c r="AB20" s="72" t="s">
        <v>124</v>
      </c>
      <c r="AC20" s="72"/>
      <c r="AD20" s="72" t="s">
        <v>132</v>
      </c>
      <c r="AE20" s="72" t="s">
        <v>198</v>
      </c>
      <c r="AF20" s="72"/>
      <c r="AG20" s="72" t="s">
        <v>133</v>
      </c>
      <c r="AH20" s="72"/>
      <c r="AI20" s="72"/>
      <c r="AJ20" s="72" t="s">
        <v>134</v>
      </c>
      <c r="AK20" s="72" t="s">
        <v>135</v>
      </c>
      <c r="AL20" s="72">
        <v>0</v>
      </c>
      <c r="AM20" s="72">
        <v>1</v>
      </c>
      <c r="AN20" s="72" t="s">
        <v>1655</v>
      </c>
      <c r="AO20" s="72">
        <v>0</v>
      </c>
      <c r="AP20" s="72"/>
      <c r="AQ20" s="72" t="s">
        <v>35</v>
      </c>
      <c r="AR20" s="72"/>
      <c r="AS20" s="72"/>
      <c r="AT20" s="72"/>
      <c r="AU20" s="72"/>
      <c r="AV20" s="73">
        <v>43468</v>
      </c>
      <c r="AW20" s="72" t="s">
        <v>1656</v>
      </c>
      <c r="AX20" s="72" t="s">
        <v>1656</v>
      </c>
      <c r="AY20" s="72" t="s">
        <v>1657</v>
      </c>
      <c r="AZ20" s="72" t="s">
        <v>1657</v>
      </c>
      <c r="BA20" s="72" t="s">
        <v>1657</v>
      </c>
      <c r="BB20" s="72" t="s">
        <v>1657</v>
      </c>
      <c r="BC20" s="72" t="s">
        <v>1657</v>
      </c>
      <c r="BD20" s="72" t="s">
        <v>1657</v>
      </c>
      <c r="BE20" s="72" t="s">
        <v>1657</v>
      </c>
    </row>
    <row r="21" spans="1:57">
      <c r="A21" s="72">
        <v>169105</v>
      </c>
      <c r="B21" s="72">
        <v>2562</v>
      </c>
      <c r="C21" s="72">
        <v>1</v>
      </c>
      <c r="D21" s="72" t="s">
        <v>2042</v>
      </c>
      <c r="E21" s="72" t="s">
        <v>661</v>
      </c>
      <c r="F21" s="72">
        <v>246097</v>
      </c>
      <c r="G21" s="73">
        <v>241496</v>
      </c>
      <c r="H21" s="72">
        <v>21984</v>
      </c>
      <c r="I21" s="72" t="s">
        <v>124</v>
      </c>
      <c r="J21" s="72">
        <v>10</v>
      </c>
      <c r="K21" s="72">
        <v>14632</v>
      </c>
      <c r="L21" s="72">
        <v>6</v>
      </c>
      <c r="M21" s="72" t="s">
        <v>155</v>
      </c>
      <c r="N21" s="72" t="s">
        <v>662</v>
      </c>
      <c r="O21" s="72" t="s">
        <v>127</v>
      </c>
      <c r="P21" s="72" t="s">
        <v>663</v>
      </c>
      <c r="Q21" s="72" t="s">
        <v>129</v>
      </c>
      <c r="R21" s="72">
        <v>19891001</v>
      </c>
      <c r="S21" s="72">
        <v>67</v>
      </c>
      <c r="T21" s="72">
        <v>29</v>
      </c>
      <c r="U21" s="72">
        <v>1</v>
      </c>
      <c r="V21" s="72" t="s">
        <v>1654</v>
      </c>
      <c r="W21" s="72" t="s">
        <v>130</v>
      </c>
      <c r="X21" s="72">
        <v>112</v>
      </c>
      <c r="Y21" s="72">
        <v>0</v>
      </c>
      <c r="Z21" s="72" t="s">
        <v>664</v>
      </c>
      <c r="AA21" s="72" t="s">
        <v>10</v>
      </c>
      <c r="AB21" s="72" t="s">
        <v>124</v>
      </c>
      <c r="AC21" s="72"/>
      <c r="AD21" s="72" t="s">
        <v>132</v>
      </c>
      <c r="AE21" s="72" t="s">
        <v>140</v>
      </c>
      <c r="AF21" s="72"/>
      <c r="AG21" s="72" t="s">
        <v>133</v>
      </c>
      <c r="AH21" s="72"/>
      <c r="AI21" s="72"/>
      <c r="AJ21" s="72" t="s">
        <v>134</v>
      </c>
      <c r="AK21" s="72" t="s">
        <v>135</v>
      </c>
      <c r="AL21" s="72">
        <v>0</v>
      </c>
      <c r="AM21" s="72">
        <v>1</v>
      </c>
      <c r="AN21" s="72" t="s">
        <v>1655</v>
      </c>
      <c r="AO21" s="72">
        <v>0</v>
      </c>
      <c r="AP21" s="72"/>
      <c r="AQ21" s="72" t="s">
        <v>35</v>
      </c>
      <c r="AR21" s="72"/>
      <c r="AS21" s="72"/>
      <c r="AT21" s="72"/>
      <c r="AU21" s="72"/>
      <c r="AV21" s="72" t="s">
        <v>1935</v>
      </c>
      <c r="AW21" s="72" t="s">
        <v>1656</v>
      </c>
      <c r="AX21" s="72" t="s">
        <v>1656</v>
      </c>
      <c r="AY21" s="72" t="s">
        <v>1657</v>
      </c>
      <c r="AZ21" s="72" t="s">
        <v>1657</v>
      </c>
      <c r="BA21" s="72" t="s">
        <v>1657</v>
      </c>
      <c r="BB21" s="72" t="s">
        <v>1657</v>
      </c>
      <c r="BC21" s="72" t="s">
        <v>1657</v>
      </c>
      <c r="BD21" s="72" t="s">
        <v>1657</v>
      </c>
      <c r="BE21" s="72" t="s">
        <v>1657</v>
      </c>
    </row>
    <row r="22" spans="1:57">
      <c r="A22" s="72">
        <v>30737</v>
      </c>
      <c r="B22" s="72">
        <v>2562</v>
      </c>
      <c r="C22" s="72">
        <v>1</v>
      </c>
      <c r="D22" s="72" t="s">
        <v>1826</v>
      </c>
      <c r="E22" s="72" t="s">
        <v>1237</v>
      </c>
      <c r="F22" s="72">
        <v>182972</v>
      </c>
      <c r="G22" s="73">
        <v>241681</v>
      </c>
      <c r="H22" s="72">
        <v>10946</v>
      </c>
      <c r="I22" s="72" t="s">
        <v>124</v>
      </c>
      <c r="J22" s="72">
        <v>10</v>
      </c>
      <c r="K22" s="72">
        <v>14632</v>
      </c>
      <c r="L22" s="72">
        <v>7</v>
      </c>
      <c r="M22" s="72" t="s">
        <v>171</v>
      </c>
      <c r="N22" s="72" t="s">
        <v>1238</v>
      </c>
      <c r="O22" s="72" t="s">
        <v>127</v>
      </c>
      <c r="P22" s="72" t="s">
        <v>1239</v>
      </c>
      <c r="Q22" s="72" t="s">
        <v>129</v>
      </c>
      <c r="R22" s="72">
        <v>19800919</v>
      </c>
      <c r="S22" s="72">
        <v>49</v>
      </c>
      <c r="T22" s="72">
        <v>38</v>
      </c>
      <c r="U22" s="72">
        <v>1</v>
      </c>
      <c r="V22" s="72" t="s">
        <v>1654</v>
      </c>
      <c r="W22" s="72" t="s">
        <v>219</v>
      </c>
      <c r="X22" s="72">
        <v>93</v>
      </c>
      <c r="Y22" s="72">
        <v>1</v>
      </c>
      <c r="Z22" s="72" t="s">
        <v>1130</v>
      </c>
      <c r="AA22" s="72" t="s">
        <v>4</v>
      </c>
      <c r="AB22" s="72" t="s">
        <v>124</v>
      </c>
      <c r="AC22" s="72">
        <v>618893847</v>
      </c>
      <c r="AD22" s="72" t="s">
        <v>132</v>
      </c>
      <c r="AE22" s="72" t="s">
        <v>133</v>
      </c>
      <c r="AF22" s="72"/>
      <c r="AG22" s="72" t="s">
        <v>133</v>
      </c>
      <c r="AH22" s="72"/>
      <c r="AI22" s="72"/>
      <c r="AJ22" s="72" t="s">
        <v>133</v>
      </c>
      <c r="AK22" s="72" t="s">
        <v>135</v>
      </c>
      <c r="AL22" s="72">
        <v>0</v>
      </c>
      <c r="AM22" s="72">
        <v>1</v>
      </c>
      <c r="AN22" s="72" t="s">
        <v>1655</v>
      </c>
      <c r="AO22" s="72">
        <v>0</v>
      </c>
      <c r="AP22" s="72"/>
      <c r="AQ22" s="72" t="s">
        <v>35</v>
      </c>
      <c r="AR22" s="72"/>
      <c r="AS22" s="72"/>
      <c r="AT22" s="72"/>
      <c r="AU22" s="72"/>
      <c r="AV22" s="73">
        <v>43679</v>
      </c>
      <c r="AW22" s="72" t="s">
        <v>1656</v>
      </c>
      <c r="AX22" s="72" t="s">
        <v>1656</v>
      </c>
      <c r="AY22" s="72" t="s">
        <v>1657</v>
      </c>
      <c r="AZ22" s="72" t="s">
        <v>1657</v>
      </c>
      <c r="BA22" s="72" t="s">
        <v>1657</v>
      </c>
      <c r="BB22" s="72" t="s">
        <v>1657</v>
      </c>
      <c r="BC22" s="72" t="s">
        <v>1657</v>
      </c>
      <c r="BD22" s="72" t="s">
        <v>1657</v>
      </c>
      <c r="BE22" s="72" t="s">
        <v>1657</v>
      </c>
    </row>
    <row r="23" spans="1:57">
      <c r="A23" s="72">
        <v>31003</v>
      </c>
      <c r="B23" s="72">
        <v>2562</v>
      </c>
      <c r="C23" s="72">
        <v>1</v>
      </c>
      <c r="D23" s="72" t="s">
        <v>1681</v>
      </c>
      <c r="E23" s="72" t="s">
        <v>772</v>
      </c>
      <c r="F23" s="72">
        <v>33696</v>
      </c>
      <c r="G23" s="73">
        <v>241772</v>
      </c>
      <c r="H23" s="72">
        <v>24032</v>
      </c>
      <c r="I23" s="72" t="s">
        <v>124</v>
      </c>
      <c r="J23" s="72">
        <v>10</v>
      </c>
      <c r="K23" s="72">
        <v>14632</v>
      </c>
      <c r="L23" s="72">
        <v>7</v>
      </c>
      <c r="M23" s="72" t="s">
        <v>588</v>
      </c>
      <c r="N23" s="72" t="s">
        <v>773</v>
      </c>
      <c r="O23" s="72" t="s">
        <v>150</v>
      </c>
      <c r="P23" s="72" t="s">
        <v>774</v>
      </c>
      <c r="Q23" s="72" t="s">
        <v>152</v>
      </c>
      <c r="R23" s="72">
        <v>19620101</v>
      </c>
      <c r="S23" s="72">
        <v>51</v>
      </c>
      <c r="T23" s="72">
        <v>56</v>
      </c>
      <c r="U23" s="72">
        <v>1</v>
      </c>
      <c r="V23" s="72" t="s">
        <v>1654</v>
      </c>
      <c r="W23" s="72" t="s">
        <v>219</v>
      </c>
      <c r="X23" s="72">
        <v>124</v>
      </c>
      <c r="Y23" s="72">
        <v>8</v>
      </c>
      <c r="Z23" s="72" t="s">
        <v>687</v>
      </c>
      <c r="AA23" s="72" t="s">
        <v>10</v>
      </c>
      <c r="AB23" s="72" t="s">
        <v>124</v>
      </c>
      <c r="AC23" s="72"/>
      <c r="AD23" s="72" t="s">
        <v>132</v>
      </c>
      <c r="AE23" s="72" t="s">
        <v>206</v>
      </c>
      <c r="AF23" s="72"/>
      <c r="AG23" s="72" t="s">
        <v>225</v>
      </c>
      <c r="AH23" s="72" t="s">
        <v>133</v>
      </c>
      <c r="AI23" s="72"/>
      <c r="AJ23" s="72" t="s">
        <v>134</v>
      </c>
      <c r="AK23" s="72" t="s">
        <v>135</v>
      </c>
      <c r="AL23" s="72">
        <v>0</v>
      </c>
      <c r="AM23" s="72">
        <v>1</v>
      </c>
      <c r="AN23" s="72" t="s">
        <v>1655</v>
      </c>
      <c r="AO23" s="72">
        <v>0</v>
      </c>
      <c r="AP23" s="72"/>
      <c r="AQ23" s="72" t="s">
        <v>35</v>
      </c>
      <c r="AR23" s="72"/>
      <c r="AS23" s="72"/>
      <c r="AT23" s="72"/>
      <c r="AU23" s="72"/>
      <c r="AV23" s="73">
        <v>43801</v>
      </c>
      <c r="AW23" s="72" t="s">
        <v>1656</v>
      </c>
      <c r="AX23" s="72" t="s">
        <v>1656</v>
      </c>
      <c r="AY23" s="72" t="s">
        <v>1657</v>
      </c>
      <c r="AZ23" s="72" t="s">
        <v>1657</v>
      </c>
      <c r="BA23" s="72" t="s">
        <v>1657</v>
      </c>
      <c r="BB23" s="72" t="s">
        <v>1657</v>
      </c>
      <c r="BC23" s="72" t="s">
        <v>1657</v>
      </c>
      <c r="BD23" s="72" t="s">
        <v>1657</v>
      </c>
      <c r="BE23" s="72" t="s">
        <v>1657</v>
      </c>
    </row>
    <row r="24" spans="1:57">
      <c r="A24" s="72">
        <v>31211</v>
      </c>
      <c r="B24" s="72">
        <v>2562</v>
      </c>
      <c r="C24" s="72">
        <v>1</v>
      </c>
      <c r="D24" s="72" t="s">
        <v>1857</v>
      </c>
      <c r="E24" s="72" t="s">
        <v>300</v>
      </c>
      <c r="F24" s="72">
        <v>49329</v>
      </c>
      <c r="G24" s="72" t="s">
        <v>301</v>
      </c>
      <c r="H24" s="72">
        <v>10946</v>
      </c>
      <c r="I24" s="72" t="s">
        <v>124</v>
      </c>
      <c r="J24" s="72">
        <v>10</v>
      </c>
      <c r="K24" s="72">
        <v>14632</v>
      </c>
      <c r="L24" s="72">
        <v>7</v>
      </c>
      <c r="M24" s="72" t="s">
        <v>171</v>
      </c>
      <c r="N24" s="72" t="s">
        <v>302</v>
      </c>
      <c r="O24" s="72" t="s">
        <v>127</v>
      </c>
      <c r="P24" s="72" t="s">
        <v>303</v>
      </c>
      <c r="Q24" s="72" t="s">
        <v>129</v>
      </c>
      <c r="R24" s="72">
        <v>19670603</v>
      </c>
      <c r="S24" s="72">
        <v>51</v>
      </c>
      <c r="T24" s="72">
        <v>51</v>
      </c>
      <c r="U24" s="72">
        <v>1</v>
      </c>
      <c r="V24" s="72" t="s">
        <v>1654</v>
      </c>
      <c r="W24" s="72" t="s">
        <v>219</v>
      </c>
      <c r="X24" s="72">
        <v>247</v>
      </c>
      <c r="Y24" s="72">
        <v>5</v>
      </c>
      <c r="Z24" s="72" t="s">
        <v>4</v>
      </c>
      <c r="AA24" s="72" t="s">
        <v>4</v>
      </c>
      <c r="AB24" s="72" t="s">
        <v>124</v>
      </c>
      <c r="AC24" s="72">
        <v>986133650</v>
      </c>
      <c r="AD24" s="72" t="s">
        <v>132</v>
      </c>
      <c r="AE24" s="72" t="s">
        <v>206</v>
      </c>
      <c r="AF24" s="72"/>
      <c r="AG24" s="72" t="s">
        <v>133</v>
      </c>
      <c r="AH24" s="72"/>
      <c r="AI24" s="72"/>
      <c r="AJ24" s="72" t="s">
        <v>134</v>
      </c>
      <c r="AK24" s="72" t="s">
        <v>135</v>
      </c>
      <c r="AL24" s="72">
        <v>0</v>
      </c>
      <c r="AM24" s="72">
        <v>1</v>
      </c>
      <c r="AN24" s="72" t="s">
        <v>1655</v>
      </c>
      <c r="AO24" s="72">
        <v>0</v>
      </c>
      <c r="AP24" s="72"/>
      <c r="AQ24" s="72" t="s">
        <v>35</v>
      </c>
      <c r="AR24" s="72"/>
      <c r="AS24" s="72"/>
      <c r="AT24" s="72"/>
      <c r="AU24" s="72"/>
      <c r="AV24" s="72" t="s">
        <v>2123</v>
      </c>
      <c r="AW24" s="72" t="s">
        <v>1656</v>
      </c>
      <c r="AX24" s="72" t="s">
        <v>1656</v>
      </c>
      <c r="AY24" s="72" t="s">
        <v>1657</v>
      </c>
      <c r="AZ24" s="72" t="s">
        <v>1657</v>
      </c>
      <c r="BA24" s="72" t="s">
        <v>1657</v>
      </c>
      <c r="BB24" s="72" t="s">
        <v>1657</v>
      </c>
      <c r="BC24" s="72" t="s">
        <v>1657</v>
      </c>
      <c r="BD24" s="72" t="s">
        <v>1657</v>
      </c>
      <c r="BE24" s="72" t="s">
        <v>1657</v>
      </c>
    </row>
    <row r="25" spans="1:57">
      <c r="A25" s="72">
        <v>68688</v>
      </c>
      <c r="B25" s="72">
        <v>2562</v>
      </c>
      <c r="C25" s="72">
        <v>1</v>
      </c>
      <c r="D25" s="72" t="s">
        <v>1959</v>
      </c>
      <c r="E25" s="72" t="s">
        <v>989</v>
      </c>
      <c r="F25" s="72">
        <v>29151</v>
      </c>
      <c r="G25" s="72" t="s">
        <v>990</v>
      </c>
      <c r="H25" s="72">
        <v>27976</v>
      </c>
      <c r="I25" s="72" t="s">
        <v>124</v>
      </c>
      <c r="J25" s="72">
        <v>10</v>
      </c>
      <c r="K25" s="72">
        <v>14632</v>
      </c>
      <c r="L25" s="72">
        <v>7</v>
      </c>
      <c r="M25" s="72" t="s">
        <v>956</v>
      </c>
      <c r="N25" s="72" t="s">
        <v>991</v>
      </c>
      <c r="O25" s="72" t="s">
        <v>127</v>
      </c>
      <c r="P25" s="72" t="s">
        <v>992</v>
      </c>
      <c r="Q25" s="72" t="s">
        <v>129</v>
      </c>
      <c r="R25" s="72">
        <v>19730910</v>
      </c>
      <c r="S25" s="72">
        <v>47</v>
      </c>
      <c r="T25" s="72">
        <v>45</v>
      </c>
      <c r="U25" s="72">
        <v>1</v>
      </c>
      <c r="V25" s="72" t="s">
        <v>1654</v>
      </c>
      <c r="W25" s="72" t="s">
        <v>219</v>
      </c>
      <c r="X25" s="72">
        <v>49</v>
      </c>
      <c r="Y25" s="72">
        <v>2</v>
      </c>
      <c r="Z25" s="72" t="s">
        <v>993</v>
      </c>
      <c r="AA25" s="72" t="s">
        <v>7</v>
      </c>
      <c r="AB25" s="72" t="s">
        <v>124</v>
      </c>
      <c r="AC25" s="72">
        <v>967641410</v>
      </c>
      <c r="AD25" s="72" t="s">
        <v>132</v>
      </c>
      <c r="AE25" s="72" t="s">
        <v>140</v>
      </c>
      <c r="AF25" s="72"/>
      <c r="AG25" s="72" t="s">
        <v>133</v>
      </c>
      <c r="AH25" s="72"/>
      <c r="AI25" s="72"/>
      <c r="AJ25" s="72" t="s">
        <v>134</v>
      </c>
      <c r="AK25" s="72" t="s">
        <v>135</v>
      </c>
      <c r="AL25" s="72">
        <v>0</v>
      </c>
      <c r="AM25" s="72">
        <v>1</v>
      </c>
      <c r="AN25" s="72" t="s">
        <v>1655</v>
      </c>
      <c r="AO25" s="72">
        <v>0</v>
      </c>
      <c r="AP25" s="72"/>
      <c r="AQ25" s="72" t="s">
        <v>35</v>
      </c>
      <c r="AR25" s="72"/>
      <c r="AS25" s="72"/>
      <c r="AT25" s="72"/>
      <c r="AU25" s="72"/>
      <c r="AV25" s="73">
        <v>43468</v>
      </c>
      <c r="AW25" s="72" t="s">
        <v>1656</v>
      </c>
      <c r="AX25" s="72" t="s">
        <v>1656</v>
      </c>
      <c r="AY25" s="72" t="s">
        <v>1657</v>
      </c>
      <c r="AZ25" s="72" t="s">
        <v>1657</v>
      </c>
      <c r="BA25" s="72" t="s">
        <v>1657</v>
      </c>
      <c r="BB25" s="72" t="s">
        <v>1657</v>
      </c>
      <c r="BC25" s="72" t="s">
        <v>1657</v>
      </c>
      <c r="BD25" s="72" t="s">
        <v>1657</v>
      </c>
      <c r="BE25" s="72" t="s">
        <v>1657</v>
      </c>
    </row>
    <row r="26" spans="1:57">
      <c r="A26" s="72">
        <v>69298</v>
      </c>
      <c r="B26" s="72">
        <v>2562</v>
      </c>
      <c r="C26" s="72">
        <v>1</v>
      </c>
      <c r="D26" s="72" t="s">
        <v>1944</v>
      </c>
      <c r="E26" s="72" t="s">
        <v>1423</v>
      </c>
      <c r="F26" s="72">
        <v>71088</v>
      </c>
      <c r="G26" s="72" t="s">
        <v>712</v>
      </c>
      <c r="H26" s="72">
        <v>10953</v>
      </c>
      <c r="I26" s="72" t="s">
        <v>124</v>
      </c>
      <c r="J26" s="72">
        <v>10</v>
      </c>
      <c r="K26" s="72">
        <v>14632</v>
      </c>
      <c r="L26" s="72">
        <v>7</v>
      </c>
      <c r="M26" s="72" t="s">
        <v>768</v>
      </c>
      <c r="N26" s="72" t="s">
        <v>1424</v>
      </c>
      <c r="O26" s="72" t="s">
        <v>150</v>
      </c>
      <c r="P26" s="72" t="s">
        <v>1425</v>
      </c>
      <c r="Q26" s="72" t="s">
        <v>152</v>
      </c>
      <c r="R26" s="72">
        <v>19680101</v>
      </c>
      <c r="S26" s="72">
        <v>60</v>
      </c>
      <c r="T26" s="72">
        <v>50</v>
      </c>
      <c r="U26" s="72">
        <v>1</v>
      </c>
      <c r="V26" s="72" t="s">
        <v>1654</v>
      </c>
      <c r="W26" s="72" t="s">
        <v>219</v>
      </c>
      <c r="X26" s="72">
        <v>26</v>
      </c>
      <c r="Y26" s="72">
        <v>4</v>
      </c>
      <c r="Z26" s="72" t="s">
        <v>465</v>
      </c>
      <c r="AA26" s="72" t="s">
        <v>3</v>
      </c>
      <c r="AB26" s="72" t="s">
        <v>124</v>
      </c>
      <c r="AC26" s="72"/>
      <c r="AD26" s="72" t="s">
        <v>132</v>
      </c>
      <c r="AE26" s="72" t="s">
        <v>206</v>
      </c>
      <c r="AF26" s="72"/>
      <c r="AG26" s="72" t="s">
        <v>133</v>
      </c>
      <c r="AH26" s="72"/>
      <c r="AI26" s="72"/>
      <c r="AJ26" s="72" t="s">
        <v>134</v>
      </c>
      <c r="AK26" s="72" t="s">
        <v>135</v>
      </c>
      <c r="AL26" s="72">
        <v>0</v>
      </c>
      <c r="AM26" s="72">
        <v>1</v>
      </c>
      <c r="AN26" s="72" t="s">
        <v>1655</v>
      </c>
      <c r="AO26" s="72">
        <v>0</v>
      </c>
      <c r="AP26" s="72"/>
      <c r="AQ26" s="72" t="s">
        <v>35</v>
      </c>
      <c r="AR26" s="72"/>
      <c r="AS26" s="72"/>
      <c r="AT26" s="72"/>
      <c r="AU26" s="72"/>
      <c r="AV26" s="72" t="s">
        <v>2123</v>
      </c>
      <c r="AW26" s="72" t="s">
        <v>1656</v>
      </c>
      <c r="AX26" s="72" t="s">
        <v>1656</v>
      </c>
      <c r="AY26" s="72" t="s">
        <v>1657</v>
      </c>
      <c r="AZ26" s="72" t="s">
        <v>1657</v>
      </c>
      <c r="BA26" s="72" t="s">
        <v>1657</v>
      </c>
      <c r="BB26" s="72" t="s">
        <v>1657</v>
      </c>
      <c r="BC26" s="72" t="s">
        <v>1657</v>
      </c>
      <c r="BD26" s="72" t="s">
        <v>1657</v>
      </c>
      <c r="BE26" s="72" t="s">
        <v>1657</v>
      </c>
    </row>
    <row r="27" spans="1:57">
      <c r="A27" s="72">
        <v>109466</v>
      </c>
      <c r="B27" s="72">
        <v>2562</v>
      </c>
      <c r="C27" s="72">
        <v>1</v>
      </c>
      <c r="D27" s="72" t="s">
        <v>1921</v>
      </c>
      <c r="E27" s="72" t="s">
        <v>1152</v>
      </c>
      <c r="F27" s="72">
        <v>44966</v>
      </c>
      <c r="G27" s="72" t="s">
        <v>301</v>
      </c>
      <c r="H27" s="72">
        <v>21984</v>
      </c>
      <c r="I27" s="72" t="s">
        <v>124</v>
      </c>
      <c r="J27" s="72">
        <v>10</v>
      </c>
      <c r="K27" s="72">
        <v>14632</v>
      </c>
      <c r="L27" s="72">
        <v>6</v>
      </c>
      <c r="M27" s="72" t="s">
        <v>155</v>
      </c>
      <c r="N27" s="72" t="s">
        <v>1153</v>
      </c>
      <c r="O27" s="72" t="s">
        <v>127</v>
      </c>
      <c r="P27" s="72" t="s">
        <v>1154</v>
      </c>
      <c r="Q27" s="72" t="s">
        <v>129</v>
      </c>
      <c r="R27" s="72">
        <v>19500323</v>
      </c>
      <c r="S27" s="72">
        <v>65</v>
      </c>
      <c r="T27" s="72">
        <v>68</v>
      </c>
      <c r="U27" s="72">
        <v>1</v>
      </c>
      <c r="V27" s="72" t="s">
        <v>1654</v>
      </c>
      <c r="W27" s="72" t="s">
        <v>187</v>
      </c>
      <c r="X27" s="72">
        <v>42</v>
      </c>
      <c r="Y27" s="72">
        <v>12</v>
      </c>
      <c r="Z27" s="72" t="s">
        <v>461</v>
      </c>
      <c r="AA27" s="72" t="s">
        <v>146</v>
      </c>
      <c r="AB27" s="72" t="s">
        <v>124</v>
      </c>
      <c r="AC27" s="72"/>
      <c r="AD27" s="72" t="s">
        <v>132</v>
      </c>
      <c r="AE27" s="72" t="s">
        <v>140</v>
      </c>
      <c r="AF27" s="72"/>
      <c r="AG27" s="72" t="s">
        <v>133</v>
      </c>
      <c r="AH27" s="72"/>
      <c r="AI27" s="72"/>
      <c r="AJ27" s="72" t="s">
        <v>134</v>
      </c>
      <c r="AK27" s="72" t="s">
        <v>226</v>
      </c>
      <c r="AL27" s="72">
        <v>0</v>
      </c>
      <c r="AM27" s="72">
        <v>1</v>
      </c>
      <c r="AN27" s="72" t="s">
        <v>1655</v>
      </c>
      <c r="AO27" s="72">
        <v>0</v>
      </c>
      <c r="AP27" s="72"/>
      <c r="AQ27" s="72" t="s">
        <v>35</v>
      </c>
      <c r="AR27" s="72"/>
      <c r="AS27" s="72"/>
      <c r="AT27" s="72"/>
      <c r="AU27" s="72"/>
      <c r="AV27" s="72" t="s">
        <v>1870</v>
      </c>
      <c r="AW27" s="72" t="s">
        <v>1656</v>
      </c>
      <c r="AX27" s="72" t="s">
        <v>1656</v>
      </c>
      <c r="AY27" s="72" t="s">
        <v>1657</v>
      </c>
      <c r="AZ27" s="72" t="s">
        <v>1657</v>
      </c>
      <c r="BA27" s="72" t="s">
        <v>1657</v>
      </c>
      <c r="BB27" s="72" t="s">
        <v>1657</v>
      </c>
      <c r="BC27" s="72" t="s">
        <v>1657</v>
      </c>
      <c r="BD27" s="72" t="s">
        <v>1657</v>
      </c>
      <c r="BE27" s="72" t="s">
        <v>1657</v>
      </c>
    </row>
    <row r="28" spans="1:57">
      <c r="A28" s="72">
        <v>109863</v>
      </c>
      <c r="B28" s="72">
        <v>2562</v>
      </c>
      <c r="C28" s="72">
        <v>1</v>
      </c>
      <c r="D28" s="72" t="s">
        <v>1716</v>
      </c>
      <c r="E28" s="72" t="s">
        <v>1035</v>
      </c>
      <c r="F28" s="72">
        <v>92168</v>
      </c>
      <c r="G28" s="73">
        <v>241527</v>
      </c>
      <c r="H28" s="72">
        <v>10954</v>
      </c>
      <c r="I28" s="72" t="s">
        <v>124</v>
      </c>
      <c r="J28" s="72">
        <v>10</v>
      </c>
      <c r="K28" s="72">
        <v>14632</v>
      </c>
      <c r="L28" s="72">
        <v>6</v>
      </c>
      <c r="M28" s="72" t="s">
        <v>148</v>
      </c>
      <c r="N28" s="72" t="s">
        <v>1036</v>
      </c>
      <c r="O28" s="72" t="s">
        <v>127</v>
      </c>
      <c r="P28" s="72" t="s">
        <v>1037</v>
      </c>
      <c r="Q28" s="72" t="s">
        <v>129</v>
      </c>
      <c r="R28" s="72">
        <v>19961210</v>
      </c>
      <c r="S28" s="72">
        <v>54</v>
      </c>
      <c r="T28" s="72">
        <v>21</v>
      </c>
      <c r="U28" s="72">
        <v>1</v>
      </c>
      <c r="V28" s="72" t="s">
        <v>1654</v>
      </c>
      <c r="W28" s="72" t="s">
        <v>232</v>
      </c>
      <c r="X28" s="72">
        <v>27</v>
      </c>
      <c r="Y28" s="72">
        <v>6</v>
      </c>
      <c r="Z28" s="72" t="s">
        <v>1038</v>
      </c>
      <c r="AA28" s="72" t="s">
        <v>14</v>
      </c>
      <c r="AB28" s="72" t="s">
        <v>124</v>
      </c>
      <c r="AC28" s="72">
        <v>928464159</v>
      </c>
      <c r="AD28" s="72" t="s">
        <v>132</v>
      </c>
      <c r="AE28" s="72" t="s">
        <v>140</v>
      </c>
      <c r="AF28" s="72"/>
      <c r="AG28" s="72" t="s">
        <v>133</v>
      </c>
      <c r="AH28" s="72"/>
      <c r="AI28" s="72"/>
      <c r="AJ28" s="72" t="s">
        <v>134</v>
      </c>
      <c r="AK28" s="72" t="s">
        <v>135</v>
      </c>
      <c r="AL28" s="72">
        <v>0</v>
      </c>
      <c r="AM28" s="72">
        <v>1</v>
      </c>
      <c r="AN28" s="72" t="s">
        <v>1655</v>
      </c>
      <c r="AO28" s="72">
        <v>0</v>
      </c>
      <c r="AP28" s="72"/>
      <c r="AQ28" s="72" t="s">
        <v>35</v>
      </c>
      <c r="AR28" s="72"/>
      <c r="AS28" s="72"/>
      <c r="AT28" s="72"/>
      <c r="AU28" s="72"/>
      <c r="AV28" s="72" t="s">
        <v>2124</v>
      </c>
      <c r="AW28" s="72" t="s">
        <v>1656</v>
      </c>
      <c r="AX28" s="72" t="s">
        <v>1656</v>
      </c>
      <c r="AY28" s="72" t="s">
        <v>1657</v>
      </c>
      <c r="AZ28" s="72" t="s">
        <v>1657</v>
      </c>
      <c r="BA28" s="72" t="s">
        <v>1657</v>
      </c>
      <c r="BB28" s="72" t="s">
        <v>1657</v>
      </c>
      <c r="BC28" s="72" t="s">
        <v>1657</v>
      </c>
      <c r="BD28" s="72" t="s">
        <v>1657</v>
      </c>
      <c r="BE28" s="72" t="s">
        <v>1657</v>
      </c>
    </row>
    <row r="29" spans="1:57">
      <c r="A29" s="72">
        <v>188052</v>
      </c>
      <c r="B29" s="72">
        <v>2562</v>
      </c>
      <c r="C29" s="72">
        <v>1</v>
      </c>
      <c r="D29" s="72" t="s">
        <v>1782</v>
      </c>
      <c r="E29" s="72" t="s">
        <v>1017</v>
      </c>
      <c r="F29" s="72">
        <v>253465</v>
      </c>
      <c r="G29" s="72" t="s">
        <v>351</v>
      </c>
      <c r="H29" s="72">
        <v>10956</v>
      </c>
      <c r="I29" s="72" t="s">
        <v>124</v>
      </c>
      <c r="J29" s="72">
        <v>10</v>
      </c>
      <c r="K29" s="72">
        <v>14632</v>
      </c>
      <c r="L29" s="72">
        <v>7</v>
      </c>
      <c r="M29" s="72" t="s">
        <v>252</v>
      </c>
      <c r="N29" s="72" t="s">
        <v>1018</v>
      </c>
      <c r="O29" s="72" t="s">
        <v>127</v>
      </c>
      <c r="P29" s="72" t="s">
        <v>1019</v>
      </c>
      <c r="Q29" s="72" t="s">
        <v>129</v>
      </c>
      <c r="R29" s="72">
        <v>19380101</v>
      </c>
      <c r="S29" s="72">
        <v>54</v>
      </c>
      <c r="T29" s="72">
        <v>81</v>
      </c>
      <c r="U29" s="72">
        <v>1</v>
      </c>
      <c r="V29" s="72" t="s">
        <v>1654</v>
      </c>
      <c r="W29" s="72" t="s">
        <v>219</v>
      </c>
      <c r="X29" s="72" t="s">
        <v>1020</v>
      </c>
      <c r="Y29" s="72">
        <v>4</v>
      </c>
      <c r="Z29" s="72" t="s">
        <v>1021</v>
      </c>
      <c r="AA29" s="72" t="s">
        <v>15</v>
      </c>
      <c r="AB29" s="72" t="s">
        <v>124</v>
      </c>
      <c r="AC29" s="72" t="s">
        <v>1022</v>
      </c>
      <c r="AD29" s="72" t="s">
        <v>132</v>
      </c>
      <c r="AE29" s="72" t="s">
        <v>198</v>
      </c>
      <c r="AF29" s="72" t="s">
        <v>133</v>
      </c>
      <c r="AG29" s="72" t="s">
        <v>133</v>
      </c>
      <c r="AH29" s="72"/>
      <c r="AI29" s="72"/>
      <c r="AJ29" s="72" t="s">
        <v>134</v>
      </c>
      <c r="AK29" s="72" t="s">
        <v>135</v>
      </c>
      <c r="AL29" s="72">
        <v>0</v>
      </c>
      <c r="AM29" s="72">
        <v>1</v>
      </c>
      <c r="AN29" s="72" t="s">
        <v>1655</v>
      </c>
      <c r="AO29" s="72">
        <v>0</v>
      </c>
      <c r="AP29" s="72"/>
      <c r="AQ29" s="72" t="s">
        <v>35</v>
      </c>
      <c r="AR29" s="72"/>
      <c r="AS29" s="72"/>
      <c r="AT29" s="72"/>
      <c r="AU29" s="72"/>
      <c r="AV29" s="72" t="s">
        <v>1680</v>
      </c>
      <c r="AW29" s="72" t="s">
        <v>1656</v>
      </c>
      <c r="AX29" s="72" t="s">
        <v>1656</v>
      </c>
      <c r="AY29" s="72" t="s">
        <v>1657</v>
      </c>
      <c r="AZ29" s="72" t="s">
        <v>1657</v>
      </c>
      <c r="BA29" s="72" t="s">
        <v>1657</v>
      </c>
      <c r="BB29" s="72" t="s">
        <v>1657</v>
      </c>
      <c r="BC29" s="72" t="s">
        <v>1657</v>
      </c>
      <c r="BD29" s="72" t="s">
        <v>1657</v>
      </c>
      <c r="BE29" s="72" t="s">
        <v>1657</v>
      </c>
    </row>
    <row r="30" spans="1:57">
      <c r="A30" s="72">
        <v>188505</v>
      </c>
      <c r="B30" s="72">
        <v>2562</v>
      </c>
      <c r="C30" s="72">
        <v>1</v>
      </c>
      <c r="D30" s="72" t="s">
        <v>2064</v>
      </c>
      <c r="E30" s="72" t="s">
        <v>369</v>
      </c>
      <c r="F30" s="72">
        <v>32677</v>
      </c>
      <c r="G30" s="72" t="s">
        <v>370</v>
      </c>
      <c r="H30" s="72">
        <v>24821</v>
      </c>
      <c r="I30" s="72" t="s">
        <v>124</v>
      </c>
      <c r="J30" s="72">
        <v>10</v>
      </c>
      <c r="K30" s="72">
        <v>14632</v>
      </c>
      <c r="L30" s="72">
        <v>7</v>
      </c>
      <c r="M30" s="72" t="s">
        <v>371</v>
      </c>
      <c r="N30" s="72" t="s">
        <v>372</v>
      </c>
      <c r="O30" s="72" t="s">
        <v>127</v>
      </c>
      <c r="P30" s="72" t="s">
        <v>373</v>
      </c>
      <c r="Q30" s="72" t="s">
        <v>129</v>
      </c>
      <c r="R30" s="72">
        <v>19510101</v>
      </c>
      <c r="S30" s="72">
        <v>40</v>
      </c>
      <c r="T30" s="72">
        <v>67</v>
      </c>
      <c r="U30" s="72">
        <v>1</v>
      </c>
      <c r="V30" s="72" t="s">
        <v>1654</v>
      </c>
      <c r="W30" s="72" t="s">
        <v>130</v>
      </c>
      <c r="X30" s="72">
        <v>96</v>
      </c>
      <c r="Y30" s="72">
        <v>1</v>
      </c>
      <c r="Z30" s="72" t="s">
        <v>374</v>
      </c>
      <c r="AA30" s="72" t="s">
        <v>20</v>
      </c>
      <c r="AB30" s="72" t="s">
        <v>124</v>
      </c>
      <c r="AC30" s="72">
        <v>873755903</v>
      </c>
      <c r="AD30" s="72" t="s">
        <v>132</v>
      </c>
      <c r="AE30" s="72" t="s">
        <v>140</v>
      </c>
      <c r="AF30" s="72"/>
      <c r="AG30" s="72"/>
      <c r="AH30" s="72"/>
      <c r="AI30" s="72"/>
      <c r="AJ30" s="72" t="s">
        <v>134</v>
      </c>
      <c r="AK30" s="72" t="s">
        <v>135</v>
      </c>
      <c r="AL30" s="72">
        <v>0</v>
      </c>
      <c r="AM30" s="72">
        <v>1</v>
      </c>
      <c r="AN30" s="72" t="s">
        <v>1655</v>
      </c>
      <c r="AO30" s="72">
        <v>0</v>
      </c>
      <c r="AP30" s="72"/>
      <c r="AQ30" s="72" t="s">
        <v>35</v>
      </c>
      <c r="AR30" s="72"/>
      <c r="AS30" s="72"/>
      <c r="AT30" s="72"/>
      <c r="AU30" s="72"/>
      <c r="AV30" s="73">
        <v>43679</v>
      </c>
      <c r="AW30" s="72" t="s">
        <v>1656</v>
      </c>
      <c r="AX30" s="72" t="s">
        <v>1656</v>
      </c>
      <c r="AY30" s="72" t="s">
        <v>1657</v>
      </c>
      <c r="AZ30" s="72" t="s">
        <v>1657</v>
      </c>
      <c r="BA30" s="72" t="s">
        <v>1657</v>
      </c>
      <c r="BB30" s="72" t="s">
        <v>1657</v>
      </c>
      <c r="BC30" s="72" t="s">
        <v>1657</v>
      </c>
      <c r="BD30" s="72" t="s">
        <v>1657</v>
      </c>
      <c r="BE30" s="72" t="s">
        <v>1657</v>
      </c>
    </row>
    <row r="31" spans="1:57">
      <c r="A31" s="72">
        <v>188826</v>
      </c>
      <c r="B31" s="72">
        <v>2562</v>
      </c>
      <c r="C31" s="72">
        <v>1</v>
      </c>
      <c r="D31" s="72" t="s">
        <v>1707</v>
      </c>
      <c r="E31" s="72" t="s">
        <v>1308</v>
      </c>
      <c r="F31" s="72">
        <v>1130</v>
      </c>
      <c r="G31" s="73">
        <v>241649</v>
      </c>
      <c r="H31" s="72">
        <v>10950</v>
      </c>
      <c r="I31" s="72" t="s">
        <v>124</v>
      </c>
      <c r="J31" s="72">
        <v>10</v>
      </c>
      <c r="K31" s="72">
        <v>14632</v>
      </c>
      <c r="L31" s="72">
        <v>7</v>
      </c>
      <c r="M31" s="72" t="s">
        <v>393</v>
      </c>
      <c r="N31" s="72" t="s">
        <v>1309</v>
      </c>
      <c r="O31" s="72" t="s">
        <v>127</v>
      </c>
      <c r="P31" s="72" t="s">
        <v>1310</v>
      </c>
      <c r="Q31" s="72" t="s">
        <v>129</v>
      </c>
      <c r="R31" s="72">
        <v>19940101</v>
      </c>
      <c r="S31" s="72">
        <v>48</v>
      </c>
      <c r="T31" s="72">
        <v>24</v>
      </c>
      <c r="U31" s="72">
        <v>1</v>
      </c>
      <c r="V31" s="72" t="s">
        <v>1654</v>
      </c>
      <c r="W31" s="72" t="s">
        <v>511</v>
      </c>
      <c r="X31" s="72" t="s">
        <v>1311</v>
      </c>
      <c r="Y31" s="72">
        <v>1</v>
      </c>
      <c r="Z31" s="72" t="s">
        <v>541</v>
      </c>
      <c r="AA31" s="72" t="s">
        <v>26</v>
      </c>
      <c r="AB31" s="72" t="s">
        <v>124</v>
      </c>
      <c r="AC31" s="72">
        <v>970526219</v>
      </c>
      <c r="AD31" s="72" t="s">
        <v>132</v>
      </c>
      <c r="AE31" s="72" t="s">
        <v>140</v>
      </c>
      <c r="AF31" s="72"/>
      <c r="AG31" s="72" t="s">
        <v>133</v>
      </c>
      <c r="AH31" s="72"/>
      <c r="AI31" s="72"/>
      <c r="AJ31" s="72" t="s">
        <v>134</v>
      </c>
      <c r="AK31" s="72"/>
      <c r="AL31" s="72">
        <v>0</v>
      </c>
      <c r="AM31" s="72">
        <v>1</v>
      </c>
      <c r="AN31" s="72" t="s">
        <v>1655</v>
      </c>
      <c r="AO31" s="72">
        <v>0</v>
      </c>
      <c r="AP31" s="72"/>
      <c r="AQ31" s="72" t="s">
        <v>35</v>
      </c>
      <c r="AR31" s="72"/>
      <c r="AS31" s="72"/>
      <c r="AT31" s="72"/>
      <c r="AU31" s="72"/>
      <c r="AV31" s="72" t="s">
        <v>2121</v>
      </c>
      <c r="AW31" s="72" t="s">
        <v>1656</v>
      </c>
      <c r="AX31" s="72" t="s">
        <v>1656</v>
      </c>
      <c r="AY31" s="72" t="s">
        <v>1657</v>
      </c>
      <c r="AZ31" s="72" t="s">
        <v>1657</v>
      </c>
      <c r="BA31" s="72" t="s">
        <v>1657</v>
      </c>
      <c r="BB31" s="72" t="s">
        <v>1657</v>
      </c>
      <c r="BC31" s="72" t="s">
        <v>1657</v>
      </c>
      <c r="BD31" s="72" t="s">
        <v>1657</v>
      </c>
      <c r="BE31" s="72" t="s">
        <v>1657</v>
      </c>
    </row>
    <row r="32" spans="1:57">
      <c r="A32" s="72">
        <v>37265</v>
      </c>
      <c r="B32" s="72">
        <v>2562</v>
      </c>
      <c r="C32" s="72">
        <v>1</v>
      </c>
      <c r="D32" s="72" t="s">
        <v>2067</v>
      </c>
      <c r="E32" s="72" t="s">
        <v>1075</v>
      </c>
      <c r="F32" s="72">
        <v>167257</v>
      </c>
      <c r="G32" s="72" t="s">
        <v>301</v>
      </c>
      <c r="H32" s="72">
        <v>10947</v>
      </c>
      <c r="I32" s="72" t="s">
        <v>124</v>
      </c>
      <c r="J32" s="72">
        <v>10</v>
      </c>
      <c r="K32" s="72">
        <v>14632</v>
      </c>
      <c r="L32" s="72">
        <v>7</v>
      </c>
      <c r="M32" s="72" t="s">
        <v>529</v>
      </c>
      <c r="N32" s="72" t="s">
        <v>1076</v>
      </c>
      <c r="O32" s="72" t="s">
        <v>127</v>
      </c>
      <c r="P32" s="72" t="s">
        <v>1077</v>
      </c>
      <c r="Q32" s="72" t="s">
        <v>129</v>
      </c>
      <c r="R32" s="72">
        <v>19430101</v>
      </c>
      <c r="S32" s="72">
        <v>35</v>
      </c>
      <c r="T32" s="72">
        <v>75</v>
      </c>
      <c r="U32" s="72">
        <v>1</v>
      </c>
      <c r="V32" s="72" t="s">
        <v>1654</v>
      </c>
      <c r="W32" s="72" t="s">
        <v>219</v>
      </c>
      <c r="X32" s="72">
        <v>129</v>
      </c>
      <c r="Y32" s="72">
        <v>12</v>
      </c>
      <c r="Z32" s="72" t="s">
        <v>1078</v>
      </c>
      <c r="AA32" s="72" t="s">
        <v>9</v>
      </c>
      <c r="AB32" s="72" t="s">
        <v>124</v>
      </c>
      <c r="AC32" s="72" t="s">
        <v>1079</v>
      </c>
      <c r="AD32" s="72" t="s">
        <v>132</v>
      </c>
      <c r="AE32" s="72" t="s">
        <v>140</v>
      </c>
      <c r="AF32" s="72"/>
      <c r="AG32" s="72"/>
      <c r="AH32" s="72"/>
      <c r="AI32" s="72"/>
      <c r="AJ32" s="72" t="s">
        <v>134</v>
      </c>
      <c r="AK32" s="72" t="s">
        <v>135</v>
      </c>
      <c r="AL32" s="72">
        <v>0</v>
      </c>
      <c r="AM32" s="72">
        <v>1</v>
      </c>
      <c r="AN32" s="72" t="s">
        <v>1655</v>
      </c>
      <c r="AO32" s="72">
        <v>3</v>
      </c>
      <c r="AP32" s="73">
        <v>241589</v>
      </c>
      <c r="AQ32" s="72" t="s">
        <v>74</v>
      </c>
      <c r="AR32" s="72"/>
      <c r="AS32" s="72" t="s">
        <v>1080</v>
      </c>
      <c r="AT32" s="72" t="s">
        <v>1081</v>
      </c>
      <c r="AU32" s="72"/>
      <c r="AV32" s="72" t="s">
        <v>1734</v>
      </c>
      <c r="AW32" s="72" t="s">
        <v>1656</v>
      </c>
      <c r="AX32" s="72" t="s">
        <v>1656</v>
      </c>
      <c r="AY32" s="72" t="s">
        <v>1656</v>
      </c>
      <c r="AZ32" s="72" t="s">
        <v>1656</v>
      </c>
      <c r="BA32" s="72" t="s">
        <v>1657</v>
      </c>
      <c r="BB32" s="72" t="s">
        <v>1657</v>
      </c>
      <c r="BC32" s="72" t="s">
        <v>1657</v>
      </c>
      <c r="BD32" s="72" t="s">
        <v>1657</v>
      </c>
      <c r="BE32" s="72" t="s">
        <v>1657</v>
      </c>
    </row>
    <row r="33" spans="1:57">
      <c r="A33" s="72">
        <v>77118</v>
      </c>
      <c r="B33" s="72">
        <v>2562</v>
      </c>
      <c r="C33" s="72">
        <v>1</v>
      </c>
      <c r="D33" s="72" t="s">
        <v>1833</v>
      </c>
      <c r="E33" s="72" t="s">
        <v>457</v>
      </c>
      <c r="F33" s="72">
        <v>90558</v>
      </c>
      <c r="G33" s="72" t="s">
        <v>458</v>
      </c>
      <c r="H33" s="72">
        <v>21984</v>
      </c>
      <c r="I33" s="72" t="s">
        <v>124</v>
      </c>
      <c r="J33" s="72">
        <v>10</v>
      </c>
      <c r="K33" s="72">
        <v>14632</v>
      </c>
      <c r="L33" s="72">
        <v>6</v>
      </c>
      <c r="M33" s="72" t="s">
        <v>155</v>
      </c>
      <c r="N33" s="72" t="s">
        <v>459</v>
      </c>
      <c r="O33" s="72" t="s">
        <v>127</v>
      </c>
      <c r="P33" s="72" t="s">
        <v>460</v>
      </c>
      <c r="Q33" s="72" t="s">
        <v>129</v>
      </c>
      <c r="R33" s="72">
        <v>19740101</v>
      </c>
      <c r="S33" s="72">
        <v>44</v>
      </c>
      <c r="T33" s="72">
        <v>44</v>
      </c>
      <c r="U33" s="72">
        <v>1</v>
      </c>
      <c r="V33" s="72" t="s">
        <v>1654</v>
      </c>
      <c r="W33" s="72" t="s">
        <v>130</v>
      </c>
      <c r="X33" s="72">
        <v>77</v>
      </c>
      <c r="Y33" s="72">
        <v>9</v>
      </c>
      <c r="Z33" s="72" t="s">
        <v>461</v>
      </c>
      <c r="AA33" s="72" t="s">
        <v>146</v>
      </c>
      <c r="AB33" s="72" t="s">
        <v>124</v>
      </c>
      <c r="AC33" s="72"/>
      <c r="AD33" s="72" t="s">
        <v>132</v>
      </c>
      <c r="AE33" s="72" t="s">
        <v>140</v>
      </c>
      <c r="AF33" s="72"/>
      <c r="AG33" s="72" t="s">
        <v>133</v>
      </c>
      <c r="AH33" s="72"/>
      <c r="AI33" s="72"/>
      <c r="AJ33" s="72" t="s">
        <v>134</v>
      </c>
      <c r="AK33" s="72" t="s">
        <v>135</v>
      </c>
      <c r="AL33" s="72">
        <v>0</v>
      </c>
      <c r="AM33" s="72">
        <v>1</v>
      </c>
      <c r="AN33" s="72" t="s">
        <v>1655</v>
      </c>
      <c r="AO33" s="72">
        <v>0</v>
      </c>
      <c r="AP33" s="72"/>
      <c r="AQ33" s="72" t="s">
        <v>35</v>
      </c>
      <c r="AR33" s="72"/>
      <c r="AS33" s="72"/>
      <c r="AT33" s="72"/>
      <c r="AU33" s="72"/>
      <c r="AV33" s="72" t="s">
        <v>1659</v>
      </c>
      <c r="AW33" s="72" t="s">
        <v>1656</v>
      </c>
      <c r="AX33" s="72" t="s">
        <v>1656</v>
      </c>
      <c r="AY33" s="72" t="s">
        <v>1657</v>
      </c>
      <c r="AZ33" s="72" t="s">
        <v>1657</v>
      </c>
      <c r="BA33" s="72" t="s">
        <v>1657</v>
      </c>
      <c r="BB33" s="72" t="s">
        <v>1657</v>
      </c>
      <c r="BC33" s="72" t="s">
        <v>1657</v>
      </c>
      <c r="BD33" s="72" t="s">
        <v>1657</v>
      </c>
      <c r="BE33" s="72" t="s">
        <v>1657</v>
      </c>
    </row>
    <row r="34" spans="1:57">
      <c r="A34" s="72">
        <v>77323</v>
      </c>
      <c r="B34" s="72">
        <v>2562</v>
      </c>
      <c r="C34" s="72">
        <v>1</v>
      </c>
      <c r="D34" s="72" t="s">
        <v>1981</v>
      </c>
      <c r="E34" s="72" t="s">
        <v>890</v>
      </c>
      <c r="F34" s="72">
        <v>105521</v>
      </c>
      <c r="G34" s="72" t="s">
        <v>458</v>
      </c>
      <c r="H34" s="72">
        <v>10946</v>
      </c>
      <c r="I34" s="72" t="s">
        <v>124</v>
      </c>
      <c r="J34" s="72">
        <v>10</v>
      </c>
      <c r="K34" s="72">
        <v>14632</v>
      </c>
      <c r="L34" s="72">
        <v>7</v>
      </c>
      <c r="M34" s="72" t="s">
        <v>171</v>
      </c>
      <c r="N34" s="72" t="s">
        <v>891</v>
      </c>
      <c r="O34" s="72" t="s">
        <v>127</v>
      </c>
      <c r="P34" s="72" t="s">
        <v>892</v>
      </c>
      <c r="Q34" s="72" t="s">
        <v>129</v>
      </c>
      <c r="R34" s="72">
        <v>19760730</v>
      </c>
      <c r="S34" s="72">
        <v>55</v>
      </c>
      <c r="T34" s="72">
        <v>42</v>
      </c>
      <c r="U34" s="72">
        <v>1</v>
      </c>
      <c r="V34" s="72" t="s">
        <v>1654</v>
      </c>
      <c r="W34" s="72" t="s">
        <v>232</v>
      </c>
      <c r="X34" s="74">
        <v>43539</v>
      </c>
      <c r="Y34" s="72">
        <v>4</v>
      </c>
      <c r="Z34" s="72" t="s">
        <v>265</v>
      </c>
      <c r="AA34" s="72" t="s">
        <v>4</v>
      </c>
      <c r="AB34" s="72" t="s">
        <v>124</v>
      </c>
      <c r="AC34" s="72">
        <v>881124511</v>
      </c>
      <c r="AD34" s="72" t="s">
        <v>132</v>
      </c>
      <c r="AE34" s="72" t="s">
        <v>133</v>
      </c>
      <c r="AF34" s="72"/>
      <c r="AG34" s="72" t="s">
        <v>133</v>
      </c>
      <c r="AH34" s="72"/>
      <c r="AI34" s="72"/>
      <c r="AJ34" s="72" t="s">
        <v>133</v>
      </c>
      <c r="AK34" s="72" t="s">
        <v>135</v>
      </c>
      <c r="AL34" s="72">
        <v>0</v>
      </c>
      <c r="AM34" s="72">
        <v>1</v>
      </c>
      <c r="AN34" s="72" t="s">
        <v>1655</v>
      </c>
      <c r="AO34" s="72">
        <v>0</v>
      </c>
      <c r="AP34" s="72"/>
      <c r="AQ34" s="72" t="s">
        <v>35</v>
      </c>
      <c r="AR34" s="72"/>
      <c r="AS34" s="72"/>
      <c r="AT34" s="72"/>
      <c r="AU34" s="72"/>
      <c r="AV34" s="73">
        <v>43679</v>
      </c>
      <c r="AW34" s="72" t="s">
        <v>1656</v>
      </c>
      <c r="AX34" s="72" t="s">
        <v>1656</v>
      </c>
      <c r="AY34" s="72" t="s">
        <v>1657</v>
      </c>
      <c r="AZ34" s="72" t="s">
        <v>1657</v>
      </c>
      <c r="BA34" s="72" t="s">
        <v>1657</v>
      </c>
      <c r="BB34" s="72" t="s">
        <v>1657</v>
      </c>
      <c r="BC34" s="72" t="s">
        <v>1657</v>
      </c>
      <c r="BD34" s="72" t="s">
        <v>1657</v>
      </c>
      <c r="BE34" s="72" t="s">
        <v>1657</v>
      </c>
    </row>
    <row r="35" spans="1:57" ht="25.5">
      <c r="A35" s="72">
        <v>114352</v>
      </c>
      <c r="B35" s="72">
        <v>2562</v>
      </c>
      <c r="C35" s="72">
        <v>1</v>
      </c>
      <c r="D35" s="72" t="s">
        <v>1893</v>
      </c>
      <c r="E35" s="72" t="s">
        <v>609</v>
      </c>
      <c r="F35" s="72">
        <v>21301</v>
      </c>
      <c r="G35" s="73">
        <v>241590</v>
      </c>
      <c r="H35" s="72">
        <v>10962</v>
      </c>
      <c r="I35" s="72" t="s">
        <v>124</v>
      </c>
      <c r="J35" s="72">
        <v>10</v>
      </c>
      <c r="K35" s="72">
        <v>14632</v>
      </c>
      <c r="L35" s="72">
        <v>7</v>
      </c>
      <c r="M35" s="72" t="s">
        <v>382</v>
      </c>
      <c r="N35" s="72" t="s">
        <v>610</v>
      </c>
      <c r="O35" s="72" t="s">
        <v>127</v>
      </c>
      <c r="P35" s="72" t="s">
        <v>611</v>
      </c>
      <c r="Q35" s="72" t="s">
        <v>129</v>
      </c>
      <c r="R35" s="72">
        <v>19640609</v>
      </c>
      <c r="S35" s="72">
        <v>45</v>
      </c>
      <c r="T35" s="72">
        <v>54</v>
      </c>
      <c r="U35" s="72">
        <v>1</v>
      </c>
      <c r="V35" s="72" t="s">
        <v>1654</v>
      </c>
      <c r="W35" s="72" t="s">
        <v>219</v>
      </c>
      <c r="X35" s="72">
        <v>90</v>
      </c>
      <c r="Y35" s="72">
        <v>9</v>
      </c>
      <c r="Z35" s="72" t="s">
        <v>612</v>
      </c>
      <c r="AA35" s="72" t="s">
        <v>22</v>
      </c>
      <c r="AB35" s="72" t="s">
        <v>124</v>
      </c>
      <c r="AC35" s="72"/>
      <c r="AD35" s="72" t="s">
        <v>132</v>
      </c>
      <c r="AE35" s="72" t="s">
        <v>140</v>
      </c>
      <c r="AF35" s="72"/>
      <c r="AG35" s="72"/>
      <c r="AH35" s="72"/>
      <c r="AI35" s="72"/>
      <c r="AJ35" s="72" t="s">
        <v>134</v>
      </c>
      <c r="AK35" s="72" t="s">
        <v>135</v>
      </c>
      <c r="AL35" s="72">
        <v>0</v>
      </c>
      <c r="AM35" s="72">
        <v>1</v>
      </c>
      <c r="AN35" s="72" t="s">
        <v>1655</v>
      </c>
      <c r="AO35" s="72">
        <v>3</v>
      </c>
      <c r="AP35" s="73">
        <v>241944</v>
      </c>
      <c r="AQ35" s="72" t="s">
        <v>74</v>
      </c>
      <c r="AR35" s="72"/>
      <c r="AS35" s="72" t="s">
        <v>1894</v>
      </c>
      <c r="AT35" s="72" t="s">
        <v>452</v>
      </c>
      <c r="AU35" s="72"/>
      <c r="AV35" s="73">
        <v>43556</v>
      </c>
      <c r="AW35" s="72" t="s">
        <v>1656</v>
      </c>
      <c r="AX35" s="72" t="s">
        <v>1656</v>
      </c>
      <c r="AY35" s="72" t="s">
        <v>1656</v>
      </c>
      <c r="AZ35" s="72" t="s">
        <v>1657</v>
      </c>
      <c r="BA35" s="72" t="s">
        <v>1657</v>
      </c>
      <c r="BB35" s="72" t="s">
        <v>1657</v>
      </c>
      <c r="BC35" s="72" t="s">
        <v>1657</v>
      </c>
      <c r="BD35" s="72" t="s">
        <v>1657</v>
      </c>
      <c r="BE35" s="72" t="s">
        <v>1657</v>
      </c>
    </row>
    <row r="36" spans="1:57">
      <c r="A36" s="72">
        <v>114741</v>
      </c>
      <c r="B36" s="72">
        <v>2562</v>
      </c>
      <c r="C36" s="72">
        <v>1</v>
      </c>
      <c r="D36" s="72" t="s">
        <v>1747</v>
      </c>
      <c r="E36" s="72" t="s">
        <v>533</v>
      </c>
      <c r="F36" s="72">
        <v>106058</v>
      </c>
      <c r="G36" s="72" t="s">
        <v>190</v>
      </c>
      <c r="H36" s="72">
        <v>10950</v>
      </c>
      <c r="I36" s="72" t="s">
        <v>124</v>
      </c>
      <c r="J36" s="72">
        <v>10</v>
      </c>
      <c r="K36" s="72">
        <v>14632</v>
      </c>
      <c r="L36" s="72">
        <v>7</v>
      </c>
      <c r="M36" s="72" t="s">
        <v>393</v>
      </c>
      <c r="N36" s="72" t="s">
        <v>534</v>
      </c>
      <c r="O36" s="72" t="s">
        <v>127</v>
      </c>
      <c r="P36" s="72" t="s">
        <v>535</v>
      </c>
      <c r="Q36" s="72" t="s">
        <v>129</v>
      </c>
      <c r="R36" s="72">
        <v>19620101</v>
      </c>
      <c r="S36" s="72">
        <v>39</v>
      </c>
      <c r="T36" s="72">
        <v>56</v>
      </c>
      <c r="U36" s="72">
        <v>1</v>
      </c>
      <c r="V36" s="72" t="s">
        <v>1654</v>
      </c>
      <c r="W36" s="72" t="s">
        <v>219</v>
      </c>
      <c r="X36" s="72">
        <v>169</v>
      </c>
      <c r="Y36" s="72">
        <v>1</v>
      </c>
      <c r="Z36" s="72" t="s">
        <v>536</v>
      </c>
      <c r="AA36" s="72" t="s">
        <v>26</v>
      </c>
      <c r="AB36" s="72" t="s">
        <v>124</v>
      </c>
      <c r="AC36" s="72">
        <v>877100538</v>
      </c>
      <c r="AD36" s="72" t="s">
        <v>132</v>
      </c>
      <c r="AE36" s="72" t="s">
        <v>206</v>
      </c>
      <c r="AF36" s="72"/>
      <c r="AG36" s="72"/>
      <c r="AH36" s="72"/>
      <c r="AI36" s="72"/>
      <c r="AJ36" s="72" t="s">
        <v>134</v>
      </c>
      <c r="AK36" s="72" t="s">
        <v>135</v>
      </c>
      <c r="AL36" s="72">
        <v>0</v>
      </c>
      <c r="AM36" s="72">
        <v>1</v>
      </c>
      <c r="AN36" s="72" t="s">
        <v>1655</v>
      </c>
      <c r="AO36" s="72">
        <v>0</v>
      </c>
      <c r="AP36" s="72"/>
      <c r="AQ36" s="72" t="s">
        <v>35</v>
      </c>
      <c r="AR36" s="72"/>
      <c r="AS36" s="72"/>
      <c r="AT36" s="72"/>
      <c r="AU36" s="72"/>
      <c r="AV36" s="73">
        <v>43649</v>
      </c>
      <c r="AW36" s="72" t="s">
        <v>1656</v>
      </c>
      <c r="AX36" s="72" t="s">
        <v>1656</v>
      </c>
      <c r="AY36" s="72" t="s">
        <v>1657</v>
      </c>
      <c r="AZ36" s="72" t="s">
        <v>1657</v>
      </c>
      <c r="BA36" s="72" t="s">
        <v>1657</v>
      </c>
      <c r="BB36" s="72" t="s">
        <v>1657</v>
      </c>
      <c r="BC36" s="72" t="s">
        <v>1657</v>
      </c>
      <c r="BD36" s="72" t="s">
        <v>1657</v>
      </c>
      <c r="BE36" s="72" t="s">
        <v>1657</v>
      </c>
    </row>
    <row r="37" spans="1:57">
      <c r="A37" s="72">
        <v>114970</v>
      </c>
      <c r="B37" s="72">
        <v>2562</v>
      </c>
      <c r="C37" s="72">
        <v>1</v>
      </c>
      <c r="D37" s="72" t="s">
        <v>1702</v>
      </c>
      <c r="E37" s="72" t="s">
        <v>161</v>
      </c>
      <c r="F37" s="72">
        <v>263482</v>
      </c>
      <c r="G37" s="73">
        <v>241437</v>
      </c>
      <c r="H37" s="72">
        <v>10954</v>
      </c>
      <c r="I37" s="72" t="s">
        <v>124</v>
      </c>
      <c r="J37" s="72">
        <v>10</v>
      </c>
      <c r="K37" s="72">
        <v>14632</v>
      </c>
      <c r="L37" s="72">
        <v>6</v>
      </c>
      <c r="M37" s="72" t="s">
        <v>148</v>
      </c>
      <c r="N37" s="72" t="s">
        <v>162</v>
      </c>
      <c r="O37" s="72" t="s">
        <v>157</v>
      </c>
      <c r="P37" s="72" t="s">
        <v>163</v>
      </c>
      <c r="Q37" s="72" t="s">
        <v>152</v>
      </c>
      <c r="R37" s="72">
        <v>19610428</v>
      </c>
      <c r="S37" s="72">
        <v>51</v>
      </c>
      <c r="T37" s="72">
        <v>57</v>
      </c>
      <c r="U37" s="72">
        <v>1</v>
      </c>
      <c r="V37" s="72" t="s">
        <v>1654</v>
      </c>
      <c r="W37" s="72" t="s">
        <v>164</v>
      </c>
      <c r="X37" s="72" t="s">
        <v>165</v>
      </c>
      <c r="Y37" s="72">
        <v>7</v>
      </c>
      <c r="Z37" s="72" t="s">
        <v>166</v>
      </c>
      <c r="AA37" s="72" t="s">
        <v>14</v>
      </c>
      <c r="AB37" s="72" t="s">
        <v>124</v>
      </c>
      <c r="AC37" s="72">
        <v>859835719</v>
      </c>
      <c r="AD37" s="72" t="s">
        <v>132</v>
      </c>
      <c r="AE37" s="72" t="s">
        <v>133</v>
      </c>
      <c r="AF37" s="72"/>
      <c r="AG37" s="72" t="s">
        <v>133</v>
      </c>
      <c r="AH37" s="72"/>
      <c r="AI37" s="72"/>
      <c r="AJ37" s="72" t="s">
        <v>134</v>
      </c>
      <c r="AK37" s="72" t="s">
        <v>135</v>
      </c>
      <c r="AL37" s="72">
        <v>0</v>
      </c>
      <c r="AM37" s="72">
        <v>1</v>
      </c>
      <c r="AN37" s="72" t="s">
        <v>1655</v>
      </c>
      <c r="AO37" s="72">
        <v>0</v>
      </c>
      <c r="AP37" s="72"/>
      <c r="AQ37" s="72" t="s">
        <v>35</v>
      </c>
      <c r="AR37" s="72"/>
      <c r="AS37" s="72"/>
      <c r="AT37" s="72"/>
      <c r="AU37" s="72"/>
      <c r="AV37" s="72" t="s">
        <v>2124</v>
      </c>
      <c r="AW37" s="72" t="s">
        <v>1656</v>
      </c>
      <c r="AX37" s="72" t="s">
        <v>1656</v>
      </c>
      <c r="AY37" s="72" t="s">
        <v>1657</v>
      </c>
      <c r="AZ37" s="72" t="s">
        <v>1657</v>
      </c>
      <c r="BA37" s="72" t="s">
        <v>1657</v>
      </c>
      <c r="BB37" s="72" t="s">
        <v>1657</v>
      </c>
      <c r="BC37" s="72" t="s">
        <v>1657</v>
      </c>
      <c r="BD37" s="72" t="s">
        <v>1657</v>
      </c>
      <c r="BE37" s="72" t="s">
        <v>1657</v>
      </c>
    </row>
    <row r="38" spans="1:57">
      <c r="A38" s="72">
        <v>151721</v>
      </c>
      <c r="B38" s="72">
        <v>2562</v>
      </c>
      <c r="C38" s="72">
        <v>1</v>
      </c>
      <c r="D38" s="72" t="s">
        <v>2059</v>
      </c>
      <c r="E38" s="72" t="s">
        <v>951</v>
      </c>
      <c r="F38" s="72">
        <v>23413</v>
      </c>
      <c r="G38" s="73">
        <v>241681</v>
      </c>
      <c r="H38" s="72">
        <v>10953</v>
      </c>
      <c r="I38" s="72" t="s">
        <v>124</v>
      </c>
      <c r="J38" s="72">
        <v>10</v>
      </c>
      <c r="K38" s="72">
        <v>14632</v>
      </c>
      <c r="L38" s="72">
        <v>7</v>
      </c>
      <c r="M38" s="72" t="s">
        <v>768</v>
      </c>
      <c r="N38" s="72" t="s">
        <v>952</v>
      </c>
      <c r="O38" s="72" t="s">
        <v>127</v>
      </c>
      <c r="P38" s="72" t="s">
        <v>953</v>
      </c>
      <c r="Q38" s="72" t="s">
        <v>129</v>
      </c>
      <c r="R38" s="72">
        <v>19620101</v>
      </c>
      <c r="S38" s="72">
        <v>43</v>
      </c>
      <c r="T38" s="72">
        <v>56</v>
      </c>
      <c r="U38" s="72">
        <v>1</v>
      </c>
      <c r="V38" s="72" t="s">
        <v>1654</v>
      </c>
      <c r="W38" s="72" t="s">
        <v>219</v>
      </c>
      <c r="X38" s="72">
        <v>147</v>
      </c>
      <c r="Y38" s="72">
        <v>10</v>
      </c>
      <c r="Z38" s="72" t="s">
        <v>954</v>
      </c>
      <c r="AA38" s="72" t="s">
        <v>3</v>
      </c>
      <c r="AB38" s="72" t="s">
        <v>124</v>
      </c>
      <c r="AC38" s="72"/>
      <c r="AD38" s="72" t="s">
        <v>132</v>
      </c>
      <c r="AE38" s="72" t="s">
        <v>206</v>
      </c>
      <c r="AF38" s="72"/>
      <c r="AG38" s="72"/>
      <c r="AH38" s="72" t="s">
        <v>133</v>
      </c>
      <c r="AI38" s="72"/>
      <c r="AJ38" s="72" t="s">
        <v>134</v>
      </c>
      <c r="AK38" s="72" t="s">
        <v>135</v>
      </c>
      <c r="AL38" s="72">
        <v>0</v>
      </c>
      <c r="AM38" s="72">
        <v>1</v>
      </c>
      <c r="AN38" s="72" t="s">
        <v>1655</v>
      </c>
      <c r="AO38" s="72">
        <v>0</v>
      </c>
      <c r="AP38" s="72"/>
      <c r="AQ38" s="72" t="s">
        <v>35</v>
      </c>
      <c r="AR38" s="72"/>
      <c r="AS38" s="72"/>
      <c r="AT38" s="72"/>
      <c r="AU38" s="72"/>
      <c r="AV38" s="73">
        <v>43558</v>
      </c>
      <c r="AW38" s="72" t="s">
        <v>1656</v>
      </c>
      <c r="AX38" s="72" t="s">
        <v>1656</v>
      </c>
      <c r="AY38" s="72" t="s">
        <v>1657</v>
      </c>
      <c r="AZ38" s="72" t="s">
        <v>1657</v>
      </c>
      <c r="BA38" s="72" t="s">
        <v>1657</v>
      </c>
      <c r="BB38" s="72" t="s">
        <v>1657</v>
      </c>
      <c r="BC38" s="72" t="s">
        <v>1657</v>
      </c>
      <c r="BD38" s="72" t="s">
        <v>1657</v>
      </c>
      <c r="BE38" s="72" t="s">
        <v>1657</v>
      </c>
    </row>
    <row r="39" spans="1:57">
      <c r="A39" s="72">
        <v>151766</v>
      </c>
      <c r="B39" s="72">
        <v>2562</v>
      </c>
      <c r="C39" s="72">
        <v>1</v>
      </c>
      <c r="D39" s="72" t="s">
        <v>1786</v>
      </c>
      <c r="E39" s="72" t="s">
        <v>1345</v>
      </c>
      <c r="F39" s="72">
        <v>86657</v>
      </c>
      <c r="G39" s="72" t="s">
        <v>449</v>
      </c>
      <c r="H39" s="72">
        <v>10949</v>
      </c>
      <c r="I39" s="72" t="s">
        <v>124</v>
      </c>
      <c r="J39" s="72">
        <v>10</v>
      </c>
      <c r="K39" s="72">
        <v>14632</v>
      </c>
      <c r="L39" s="72">
        <v>7</v>
      </c>
      <c r="M39" s="72" t="s">
        <v>631</v>
      </c>
      <c r="N39" s="72" t="s">
        <v>1346</v>
      </c>
      <c r="O39" s="72" t="s">
        <v>127</v>
      </c>
      <c r="P39" s="72" t="s">
        <v>1347</v>
      </c>
      <c r="Q39" s="72" t="s">
        <v>129</v>
      </c>
      <c r="R39" s="72">
        <v>19450101</v>
      </c>
      <c r="S39" s="72">
        <v>48</v>
      </c>
      <c r="T39" s="72">
        <v>73</v>
      </c>
      <c r="U39" s="72">
        <v>1</v>
      </c>
      <c r="V39" s="72" t="s">
        <v>1654</v>
      </c>
      <c r="W39" s="72" t="s">
        <v>219</v>
      </c>
      <c r="X39" s="72">
        <v>108</v>
      </c>
      <c r="Y39" s="72">
        <v>21</v>
      </c>
      <c r="Z39" s="72" t="s">
        <v>1286</v>
      </c>
      <c r="AA39" s="72" t="s">
        <v>23</v>
      </c>
      <c r="AB39" s="72" t="s">
        <v>124</v>
      </c>
      <c r="AC39" s="72"/>
      <c r="AD39" s="72" t="s">
        <v>132</v>
      </c>
      <c r="AE39" s="72" t="s">
        <v>140</v>
      </c>
      <c r="AF39" s="72"/>
      <c r="AG39" s="72" t="s">
        <v>133</v>
      </c>
      <c r="AH39" s="72"/>
      <c r="AI39" s="72"/>
      <c r="AJ39" s="72" t="s">
        <v>134</v>
      </c>
      <c r="AK39" s="72" t="s">
        <v>135</v>
      </c>
      <c r="AL39" s="72">
        <v>0</v>
      </c>
      <c r="AM39" s="72">
        <v>1</v>
      </c>
      <c r="AN39" s="72" t="s">
        <v>1655</v>
      </c>
      <c r="AO39" s="72">
        <v>0</v>
      </c>
      <c r="AP39" s="72"/>
      <c r="AQ39" s="72" t="s">
        <v>35</v>
      </c>
      <c r="AR39" s="72"/>
      <c r="AS39" s="72"/>
      <c r="AT39" s="72"/>
      <c r="AU39" s="72"/>
      <c r="AV39" s="73">
        <v>43679</v>
      </c>
      <c r="AW39" s="72" t="s">
        <v>1656</v>
      </c>
      <c r="AX39" s="72" t="s">
        <v>1656</v>
      </c>
      <c r="AY39" s="72" t="s">
        <v>1657</v>
      </c>
      <c r="AZ39" s="72" t="s">
        <v>1657</v>
      </c>
      <c r="BA39" s="72" t="s">
        <v>1657</v>
      </c>
      <c r="BB39" s="72" t="s">
        <v>1657</v>
      </c>
      <c r="BC39" s="72" t="s">
        <v>1657</v>
      </c>
      <c r="BD39" s="72" t="s">
        <v>1657</v>
      </c>
      <c r="BE39" s="72" t="s">
        <v>1657</v>
      </c>
    </row>
    <row r="40" spans="1:57">
      <c r="A40" s="72">
        <v>191946</v>
      </c>
      <c r="B40" s="72">
        <v>2562</v>
      </c>
      <c r="C40" s="72">
        <v>1</v>
      </c>
      <c r="D40" s="72" t="s">
        <v>1978</v>
      </c>
      <c r="E40" s="72" t="s">
        <v>705</v>
      </c>
      <c r="F40" s="72">
        <v>235519</v>
      </c>
      <c r="G40" s="72" t="s">
        <v>555</v>
      </c>
      <c r="H40" s="72">
        <v>10956</v>
      </c>
      <c r="I40" s="72" t="s">
        <v>124</v>
      </c>
      <c r="J40" s="72">
        <v>10</v>
      </c>
      <c r="K40" s="72">
        <v>14632</v>
      </c>
      <c r="L40" s="72">
        <v>7</v>
      </c>
      <c r="M40" s="72" t="s">
        <v>252</v>
      </c>
      <c r="N40" s="72" t="s">
        <v>706</v>
      </c>
      <c r="O40" s="72" t="s">
        <v>127</v>
      </c>
      <c r="P40" s="72" t="s">
        <v>707</v>
      </c>
      <c r="Q40" s="72" t="s">
        <v>129</v>
      </c>
      <c r="R40" s="72">
        <v>19560809</v>
      </c>
      <c r="S40" s="72">
        <v>57</v>
      </c>
      <c r="T40" s="72">
        <v>62</v>
      </c>
      <c r="U40" s="72">
        <v>1</v>
      </c>
      <c r="V40" s="72" t="s">
        <v>1654</v>
      </c>
      <c r="W40" s="72" t="s">
        <v>219</v>
      </c>
      <c r="X40" s="72" t="s">
        <v>708</v>
      </c>
      <c r="Y40" s="72">
        <v>5</v>
      </c>
      <c r="Z40" s="72" t="s">
        <v>709</v>
      </c>
      <c r="AA40" s="72" t="s">
        <v>15</v>
      </c>
      <c r="AB40" s="72" t="s">
        <v>124</v>
      </c>
      <c r="AC40" s="72" t="s">
        <v>710</v>
      </c>
      <c r="AD40" s="72" t="s">
        <v>132</v>
      </c>
      <c r="AE40" s="72" t="s">
        <v>133</v>
      </c>
      <c r="AF40" s="72"/>
      <c r="AG40" s="72"/>
      <c r="AH40" s="72"/>
      <c r="AI40" s="72"/>
      <c r="AJ40" s="72" t="s">
        <v>133</v>
      </c>
      <c r="AK40" s="72" t="s">
        <v>135</v>
      </c>
      <c r="AL40" s="72">
        <v>0</v>
      </c>
      <c r="AM40" s="72">
        <v>1</v>
      </c>
      <c r="AN40" s="72" t="s">
        <v>1655</v>
      </c>
      <c r="AO40" s="72">
        <v>0</v>
      </c>
      <c r="AP40" s="72"/>
      <c r="AQ40" s="72" t="s">
        <v>35</v>
      </c>
      <c r="AR40" s="72"/>
      <c r="AS40" s="72"/>
      <c r="AT40" s="72"/>
      <c r="AU40" s="72"/>
      <c r="AV40" s="72" t="s">
        <v>2123</v>
      </c>
      <c r="AW40" s="72" t="s">
        <v>1656</v>
      </c>
      <c r="AX40" s="72" t="s">
        <v>1656</v>
      </c>
      <c r="AY40" s="72" t="s">
        <v>1657</v>
      </c>
      <c r="AZ40" s="72" t="s">
        <v>1657</v>
      </c>
      <c r="BA40" s="72" t="s">
        <v>1657</v>
      </c>
      <c r="BB40" s="72" t="s">
        <v>1657</v>
      </c>
      <c r="BC40" s="72" t="s">
        <v>1657</v>
      </c>
      <c r="BD40" s="72" t="s">
        <v>1657</v>
      </c>
      <c r="BE40" s="72" t="s">
        <v>1657</v>
      </c>
    </row>
    <row r="41" spans="1:57">
      <c r="A41" s="72">
        <v>192181</v>
      </c>
      <c r="B41" s="72">
        <v>2562</v>
      </c>
      <c r="C41" s="72">
        <v>1</v>
      </c>
      <c r="D41" s="72" t="s">
        <v>1788</v>
      </c>
      <c r="E41" s="72" t="s">
        <v>879</v>
      </c>
      <c r="F41" s="72">
        <v>451395</v>
      </c>
      <c r="G41" s="72" t="s">
        <v>314</v>
      </c>
      <c r="H41" s="72">
        <v>10954</v>
      </c>
      <c r="I41" s="72" t="s">
        <v>124</v>
      </c>
      <c r="J41" s="72">
        <v>10</v>
      </c>
      <c r="K41" s="72">
        <v>14632</v>
      </c>
      <c r="L41" s="72">
        <v>6</v>
      </c>
      <c r="M41" s="72" t="s">
        <v>148</v>
      </c>
      <c r="N41" s="72" t="s">
        <v>880</v>
      </c>
      <c r="O41" s="72" t="s">
        <v>127</v>
      </c>
      <c r="P41" s="72" t="s">
        <v>881</v>
      </c>
      <c r="Q41" s="72" t="s">
        <v>129</v>
      </c>
      <c r="R41" s="72">
        <v>19741104</v>
      </c>
      <c r="S41" s="72">
        <v>65</v>
      </c>
      <c r="T41" s="72">
        <v>44</v>
      </c>
      <c r="U41" s="72">
        <v>1</v>
      </c>
      <c r="V41" s="72" t="s">
        <v>1654</v>
      </c>
      <c r="W41" s="72" t="s">
        <v>219</v>
      </c>
      <c r="X41" s="72">
        <v>7</v>
      </c>
      <c r="Y41" s="72">
        <v>3</v>
      </c>
      <c r="Z41" s="72" t="s">
        <v>882</v>
      </c>
      <c r="AA41" s="72" t="s">
        <v>14</v>
      </c>
      <c r="AB41" s="72" t="s">
        <v>124</v>
      </c>
      <c r="AC41" s="72"/>
      <c r="AD41" s="72" t="s">
        <v>132</v>
      </c>
      <c r="AE41" s="72" t="s">
        <v>206</v>
      </c>
      <c r="AF41" s="72"/>
      <c r="AG41" s="72" t="s">
        <v>133</v>
      </c>
      <c r="AH41" s="72"/>
      <c r="AI41" s="72"/>
      <c r="AJ41" s="72" t="s">
        <v>134</v>
      </c>
      <c r="AK41" s="72" t="s">
        <v>135</v>
      </c>
      <c r="AL41" s="72">
        <v>0</v>
      </c>
      <c r="AM41" s="72">
        <v>1</v>
      </c>
      <c r="AN41" s="72" t="s">
        <v>1655</v>
      </c>
      <c r="AO41" s="72">
        <v>0</v>
      </c>
      <c r="AP41" s="72"/>
      <c r="AQ41" s="72" t="s">
        <v>35</v>
      </c>
      <c r="AR41" s="72"/>
      <c r="AS41" s="72"/>
      <c r="AT41" s="72"/>
      <c r="AU41" s="72"/>
      <c r="AV41" s="72" t="s">
        <v>1789</v>
      </c>
      <c r="AW41" s="72" t="s">
        <v>1656</v>
      </c>
      <c r="AX41" s="72" t="s">
        <v>1656</v>
      </c>
      <c r="AY41" s="72" t="s">
        <v>1657</v>
      </c>
      <c r="AZ41" s="72" t="s">
        <v>1657</v>
      </c>
      <c r="BA41" s="72" t="s">
        <v>1657</v>
      </c>
      <c r="BB41" s="72" t="s">
        <v>1657</v>
      </c>
      <c r="BC41" s="72" t="s">
        <v>1657</v>
      </c>
      <c r="BD41" s="72" t="s">
        <v>1657</v>
      </c>
      <c r="BE41" s="72" t="s">
        <v>1657</v>
      </c>
    </row>
    <row r="42" spans="1:57">
      <c r="A42" s="72">
        <v>34733</v>
      </c>
      <c r="B42" s="72">
        <v>2562</v>
      </c>
      <c r="C42" s="72">
        <v>1</v>
      </c>
      <c r="D42" s="72" t="s">
        <v>2044</v>
      </c>
      <c r="E42" s="72" t="s">
        <v>543</v>
      </c>
      <c r="F42" s="72">
        <v>16798</v>
      </c>
      <c r="G42" s="73">
        <v>241680</v>
      </c>
      <c r="H42" s="72">
        <v>21984</v>
      </c>
      <c r="I42" s="72" t="s">
        <v>124</v>
      </c>
      <c r="J42" s="72">
        <v>10</v>
      </c>
      <c r="K42" s="72">
        <v>14632</v>
      </c>
      <c r="L42" s="72">
        <v>6</v>
      </c>
      <c r="M42" s="72" t="s">
        <v>155</v>
      </c>
      <c r="N42" s="72" t="s">
        <v>544</v>
      </c>
      <c r="O42" s="72" t="s">
        <v>150</v>
      </c>
      <c r="P42" s="72" t="s">
        <v>545</v>
      </c>
      <c r="Q42" s="72" t="s">
        <v>152</v>
      </c>
      <c r="R42" s="72">
        <v>19640101</v>
      </c>
      <c r="S42" s="72">
        <v>54</v>
      </c>
      <c r="T42" s="72">
        <v>54</v>
      </c>
      <c r="U42" s="72">
        <v>1</v>
      </c>
      <c r="V42" s="72" t="s">
        <v>1654</v>
      </c>
      <c r="W42" s="72" t="s">
        <v>164</v>
      </c>
      <c r="X42" s="72">
        <v>58</v>
      </c>
      <c r="Y42" s="72">
        <v>12</v>
      </c>
      <c r="Z42" s="72" t="s">
        <v>546</v>
      </c>
      <c r="AA42" s="72" t="s">
        <v>146</v>
      </c>
      <c r="AB42" s="72" t="s">
        <v>124</v>
      </c>
      <c r="AC42" s="72"/>
      <c r="AD42" s="72" t="s">
        <v>132</v>
      </c>
      <c r="AE42" s="72" t="s">
        <v>206</v>
      </c>
      <c r="AF42" s="72"/>
      <c r="AG42" s="72" t="s">
        <v>133</v>
      </c>
      <c r="AH42" s="72"/>
      <c r="AI42" s="72"/>
      <c r="AJ42" s="72" t="s">
        <v>134</v>
      </c>
      <c r="AK42" s="72" t="s">
        <v>135</v>
      </c>
      <c r="AL42" s="72">
        <v>0</v>
      </c>
      <c r="AM42" s="72">
        <v>1</v>
      </c>
      <c r="AN42" s="72" t="s">
        <v>1655</v>
      </c>
      <c r="AO42" s="72">
        <v>1</v>
      </c>
      <c r="AP42" s="73">
        <v>242128</v>
      </c>
      <c r="AQ42" s="72" t="s">
        <v>2045</v>
      </c>
      <c r="AR42" s="72"/>
      <c r="AS42" s="72"/>
      <c r="AT42" s="72"/>
      <c r="AU42" s="72"/>
      <c r="AV42" s="73">
        <v>43416</v>
      </c>
      <c r="AW42" s="72" t="s">
        <v>1656</v>
      </c>
      <c r="AX42" s="72" t="s">
        <v>1656</v>
      </c>
      <c r="AY42" s="72" t="s">
        <v>1657</v>
      </c>
      <c r="AZ42" s="72" t="s">
        <v>1657</v>
      </c>
      <c r="BA42" s="72" t="s">
        <v>1657</v>
      </c>
      <c r="BB42" s="72" t="s">
        <v>1657</v>
      </c>
      <c r="BC42" s="72" t="s">
        <v>1657</v>
      </c>
      <c r="BD42" s="72" t="s">
        <v>1657</v>
      </c>
      <c r="BE42" s="72" t="s">
        <v>1657</v>
      </c>
    </row>
    <row r="43" spans="1:57">
      <c r="A43" s="72">
        <v>34807</v>
      </c>
      <c r="B43" s="72">
        <v>2562</v>
      </c>
      <c r="C43" s="72">
        <v>1</v>
      </c>
      <c r="D43" s="72" t="s">
        <v>2001</v>
      </c>
      <c r="E43" s="72" t="s">
        <v>933</v>
      </c>
      <c r="F43" s="72">
        <v>214805</v>
      </c>
      <c r="G43" s="72" t="s">
        <v>555</v>
      </c>
      <c r="H43" s="72">
        <v>10954</v>
      </c>
      <c r="I43" s="72" t="s">
        <v>124</v>
      </c>
      <c r="J43" s="72">
        <v>10</v>
      </c>
      <c r="K43" s="72">
        <v>14632</v>
      </c>
      <c r="L43" s="72">
        <v>6</v>
      </c>
      <c r="M43" s="72" t="s">
        <v>148</v>
      </c>
      <c r="N43" s="72" t="s">
        <v>934</v>
      </c>
      <c r="O43" s="72" t="s">
        <v>127</v>
      </c>
      <c r="P43" s="72" t="s">
        <v>935</v>
      </c>
      <c r="Q43" s="72" t="s">
        <v>129</v>
      </c>
      <c r="R43" s="72">
        <v>19671112</v>
      </c>
      <c r="S43" s="72">
        <v>69</v>
      </c>
      <c r="T43" s="72">
        <v>51</v>
      </c>
      <c r="U43" s="72">
        <v>1</v>
      </c>
      <c r="V43" s="72" t="s">
        <v>1654</v>
      </c>
      <c r="W43" s="72" t="s">
        <v>232</v>
      </c>
      <c r="X43" s="72">
        <v>52</v>
      </c>
      <c r="Y43" s="72">
        <v>1</v>
      </c>
      <c r="Z43" s="72" t="s">
        <v>936</v>
      </c>
      <c r="AA43" s="72" t="s">
        <v>14</v>
      </c>
      <c r="AB43" s="72" t="s">
        <v>124</v>
      </c>
      <c r="AC43" s="72">
        <v>887131311</v>
      </c>
      <c r="AD43" s="72" t="s">
        <v>132</v>
      </c>
      <c r="AE43" s="72" t="s">
        <v>198</v>
      </c>
      <c r="AF43" s="72"/>
      <c r="AG43" s="72" t="s">
        <v>133</v>
      </c>
      <c r="AH43" s="72"/>
      <c r="AI43" s="72"/>
      <c r="AJ43" s="72" t="s">
        <v>134</v>
      </c>
      <c r="AK43" s="72" t="s">
        <v>135</v>
      </c>
      <c r="AL43" s="72">
        <v>0</v>
      </c>
      <c r="AM43" s="72">
        <v>1</v>
      </c>
      <c r="AN43" s="72" t="s">
        <v>1655</v>
      </c>
      <c r="AO43" s="72">
        <v>0</v>
      </c>
      <c r="AP43" s="72"/>
      <c r="AQ43" s="72" t="s">
        <v>35</v>
      </c>
      <c r="AR43" s="72"/>
      <c r="AS43" s="72"/>
      <c r="AT43" s="72"/>
      <c r="AU43" s="72"/>
      <c r="AV43" s="72" t="s">
        <v>1751</v>
      </c>
      <c r="AW43" s="72" t="s">
        <v>1656</v>
      </c>
      <c r="AX43" s="72" t="s">
        <v>1656</v>
      </c>
      <c r="AY43" s="72" t="s">
        <v>1657</v>
      </c>
      <c r="AZ43" s="72" t="s">
        <v>1657</v>
      </c>
      <c r="BA43" s="72" t="s">
        <v>1657</v>
      </c>
      <c r="BB43" s="72" t="s">
        <v>1657</v>
      </c>
      <c r="BC43" s="72" t="s">
        <v>1657</v>
      </c>
      <c r="BD43" s="72" t="s">
        <v>1657</v>
      </c>
      <c r="BE43" s="72" t="s">
        <v>1657</v>
      </c>
    </row>
    <row r="44" spans="1:57">
      <c r="A44" s="72">
        <v>72688</v>
      </c>
      <c r="B44" s="72">
        <v>2562</v>
      </c>
      <c r="C44" s="72">
        <v>1</v>
      </c>
      <c r="D44" s="72" t="s">
        <v>1875</v>
      </c>
      <c r="E44" s="72" t="s">
        <v>801</v>
      </c>
      <c r="F44" s="72">
        <v>46343</v>
      </c>
      <c r="G44" s="72" t="s">
        <v>351</v>
      </c>
      <c r="H44" s="72">
        <v>10959</v>
      </c>
      <c r="I44" s="72" t="s">
        <v>124</v>
      </c>
      <c r="J44" s="72">
        <v>10</v>
      </c>
      <c r="K44" s="72">
        <v>14632</v>
      </c>
      <c r="L44" s="72">
        <v>7</v>
      </c>
      <c r="M44" s="72" t="s">
        <v>309</v>
      </c>
      <c r="N44" s="72" t="s">
        <v>802</v>
      </c>
      <c r="O44" s="72" t="s">
        <v>127</v>
      </c>
      <c r="P44" s="72" t="s">
        <v>803</v>
      </c>
      <c r="Q44" s="72" t="s">
        <v>129</v>
      </c>
      <c r="R44" s="72">
        <v>19530101</v>
      </c>
      <c r="S44" s="72">
        <v>58.8</v>
      </c>
      <c r="T44" s="72">
        <v>65</v>
      </c>
      <c r="U44" s="72">
        <v>1</v>
      </c>
      <c r="V44" s="72" t="s">
        <v>1654</v>
      </c>
      <c r="W44" s="72" t="s">
        <v>219</v>
      </c>
      <c r="X44" s="72" t="s">
        <v>804</v>
      </c>
      <c r="Y44" s="72">
        <v>5</v>
      </c>
      <c r="Z44" s="72" t="s">
        <v>805</v>
      </c>
      <c r="AA44" s="72" t="s">
        <v>18</v>
      </c>
      <c r="AB44" s="72" t="s">
        <v>124</v>
      </c>
      <c r="AC44" s="72" t="s">
        <v>581</v>
      </c>
      <c r="AD44" s="72" t="s">
        <v>132</v>
      </c>
      <c r="AE44" s="72" t="s">
        <v>133</v>
      </c>
      <c r="AF44" s="72"/>
      <c r="AG44" s="72"/>
      <c r="AH44" s="72"/>
      <c r="AI44" s="72"/>
      <c r="AJ44" s="72" t="s">
        <v>133</v>
      </c>
      <c r="AK44" s="72" t="s">
        <v>135</v>
      </c>
      <c r="AL44" s="72">
        <v>0</v>
      </c>
      <c r="AM44" s="72">
        <v>1</v>
      </c>
      <c r="AN44" s="72" t="s">
        <v>1655</v>
      </c>
      <c r="AO44" s="72">
        <v>0</v>
      </c>
      <c r="AP44" s="72"/>
      <c r="AQ44" s="72" t="s">
        <v>35</v>
      </c>
      <c r="AR44" s="72"/>
      <c r="AS44" s="72"/>
      <c r="AT44" s="72"/>
      <c r="AU44" s="72"/>
      <c r="AV44" s="73">
        <v>43680</v>
      </c>
      <c r="AW44" s="72" t="s">
        <v>1656</v>
      </c>
      <c r="AX44" s="72" t="s">
        <v>1656</v>
      </c>
      <c r="AY44" s="72" t="s">
        <v>1656</v>
      </c>
      <c r="AZ44" s="72" t="s">
        <v>1657</v>
      </c>
      <c r="BA44" s="72" t="s">
        <v>1657</v>
      </c>
      <c r="BB44" s="72" t="s">
        <v>1657</v>
      </c>
      <c r="BC44" s="72" t="s">
        <v>1657</v>
      </c>
      <c r="BD44" s="72" t="s">
        <v>1657</v>
      </c>
      <c r="BE44" s="72" t="s">
        <v>1657</v>
      </c>
    </row>
    <row r="45" spans="1:57">
      <c r="A45" s="72">
        <v>72966</v>
      </c>
      <c r="B45" s="72">
        <v>2562</v>
      </c>
      <c r="C45" s="72">
        <v>1</v>
      </c>
      <c r="D45" s="72" t="s">
        <v>1853</v>
      </c>
      <c r="E45" s="72" t="s">
        <v>750</v>
      </c>
      <c r="F45" s="72">
        <v>58813</v>
      </c>
      <c r="G45" s="72" t="s">
        <v>370</v>
      </c>
      <c r="H45" s="72">
        <v>10944</v>
      </c>
      <c r="I45" s="72" t="s">
        <v>124</v>
      </c>
      <c r="J45" s="72">
        <v>10</v>
      </c>
      <c r="K45" s="72">
        <v>14632</v>
      </c>
      <c r="L45" s="72">
        <v>7</v>
      </c>
      <c r="M45" s="72" t="s">
        <v>297</v>
      </c>
      <c r="N45" s="72" t="s">
        <v>751</v>
      </c>
      <c r="O45" s="72" t="s">
        <v>150</v>
      </c>
      <c r="P45" s="72" t="s">
        <v>752</v>
      </c>
      <c r="Q45" s="72" t="s">
        <v>152</v>
      </c>
      <c r="R45" s="72">
        <v>19720222</v>
      </c>
      <c r="S45" s="72">
        <v>44</v>
      </c>
      <c r="T45" s="72">
        <v>46</v>
      </c>
      <c r="U45" s="72">
        <v>1</v>
      </c>
      <c r="V45" s="72" t="s">
        <v>1654</v>
      </c>
      <c r="W45" s="72" t="s">
        <v>219</v>
      </c>
      <c r="X45" s="74">
        <v>43497</v>
      </c>
      <c r="Y45" s="72">
        <v>8</v>
      </c>
      <c r="Z45" s="72" t="s">
        <v>344</v>
      </c>
      <c r="AA45" s="72" t="s">
        <v>13</v>
      </c>
      <c r="AB45" s="72" t="s">
        <v>124</v>
      </c>
      <c r="AC45" s="72">
        <v>645201040</v>
      </c>
      <c r="AD45" s="72" t="s">
        <v>132</v>
      </c>
      <c r="AE45" s="72" t="s">
        <v>140</v>
      </c>
      <c r="AF45" s="72"/>
      <c r="AG45" s="72" t="s">
        <v>133</v>
      </c>
      <c r="AH45" s="72"/>
      <c r="AI45" s="72"/>
      <c r="AJ45" s="72" t="s">
        <v>134</v>
      </c>
      <c r="AK45" s="72" t="s">
        <v>135</v>
      </c>
      <c r="AL45" s="72">
        <v>0</v>
      </c>
      <c r="AM45" s="72">
        <v>1</v>
      </c>
      <c r="AN45" s="72" t="s">
        <v>1655</v>
      </c>
      <c r="AO45" s="72">
        <v>0</v>
      </c>
      <c r="AP45" s="72"/>
      <c r="AQ45" s="72" t="s">
        <v>35</v>
      </c>
      <c r="AR45" s="72"/>
      <c r="AS45" s="72"/>
      <c r="AT45" s="72"/>
      <c r="AU45" s="72"/>
      <c r="AV45" s="72" t="s">
        <v>2123</v>
      </c>
      <c r="AW45" s="72" t="s">
        <v>1656</v>
      </c>
      <c r="AX45" s="72" t="s">
        <v>1656</v>
      </c>
      <c r="AY45" s="72" t="s">
        <v>1657</v>
      </c>
      <c r="AZ45" s="72" t="s">
        <v>1657</v>
      </c>
      <c r="BA45" s="72" t="s">
        <v>1657</v>
      </c>
      <c r="BB45" s="72" t="s">
        <v>1657</v>
      </c>
      <c r="BC45" s="72" t="s">
        <v>1657</v>
      </c>
      <c r="BD45" s="72" t="s">
        <v>1657</v>
      </c>
      <c r="BE45" s="72" t="s">
        <v>1657</v>
      </c>
    </row>
    <row r="46" spans="1:57">
      <c r="A46" s="72">
        <v>112133</v>
      </c>
      <c r="B46" s="72">
        <v>2562</v>
      </c>
      <c r="C46" s="72">
        <v>1</v>
      </c>
      <c r="D46" s="72" t="s">
        <v>1719</v>
      </c>
      <c r="E46" s="72" t="s">
        <v>419</v>
      </c>
      <c r="F46" s="72">
        <v>10855</v>
      </c>
      <c r="G46" s="73">
        <v>241649</v>
      </c>
      <c r="H46" s="72">
        <v>27967</v>
      </c>
      <c r="I46" s="72" t="s">
        <v>124</v>
      </c>
      <c r="J46" s="72">
        <v>10</v>
      </c>
      <c r="K46" s="72">
        <v>14632</v>
      </c>
      <c r="L46" s="72">
        <v>7</v>
      </c>
      <c r="M46" s="72" t="s">
        <v>420</v>
      </c>
      <c r="N46" s="72" t="s">
        <v>421</v>
      </c>
      <c r="O46" s="72" t="s">
        <v>150</v>
      </c>
      <c r="P46" s="72" t="s">
        <v>422</v>
      </c>
      <c r="Q46" s="72" t="s">
        <v>152</v>
      </c>
      <c r="R46" s="72">
        <v>19530105</v>
      </c>
      <c r="S46" s="72">
        <v>53</v>
      </c>
      <c r="T46" s="72">
        <v>65</v>
      </c>
      <c r="U46" s="72">
        <v>1</v>
      </c>
      <c r="V46" s="72" t="s">
        <v>1654</v>
      </c>
      <c r="W46" s="72" t="s">
        <v>219</v>
      </c>
      <c r="X46" s="72">
        <v>109</v>
      </c>
      <c r="Y46" s="72">
        <v>4</v>
      </c>
      <c r="Z46" s="72" t="s">
        <v>423</v>
      </c>
      <c r="AA46" s="72" t="s">
        <v>19</v>
      </c>
      <c r="AB46" s="72" t="s">
        <v>124</v>
      </c>
      <c r="AC46" s="72">
        <v>807285925</v>
      </c>
      <c r="AD46" s="72" t="s">
        <v>132</v>
      </c>
      <c r="AE46" s="72" t="s">
        <v>198</v>
      </c>
      <c r="AF46" s="72"/>
      <c r="AG46" s="72" t="s">
        <v>133</v>
      </c>
      <c r="AH46" s="72"/>
      <c r="AI46" s="72"/>
      <c r="AJ46" s="72" t="s">
        <v>134</v>
      </c>
      <c r="AK46" s="72" t="s">
        <v>135</v>
      </c>
      <c r="AL46" s="72">
        <v>0</v>
      </c>
      <c r="AM46" s="72">
        <v>1</v>
      </c>
      <c r="AN46" s="72" t="s">
        <v>1655</v>
      </c>
      <c r="AO46" s="72">
        <v>0</v>
      </c>
      <c r="AP46" s="72"/>
      <c r="AQ46" s="72" t="s">
        <v>35</v>
      </c>
      <c r="AR46" s="72"/>
      <c r="AS46" s="72"/>
      <c r="AT46" s="72"/>
      <c r="AU46" s="72"/>
      <c r="AV46" s="73">
        <v>43618</v>
      </c>
      <c r="AW46" s="72" t="s">
        <v>1656</v>
      </c>
      <c r="AX46" s="72" t="s">
        <v>1656</v>
      </c>
      <c r="AY46" s="72" t="s">
        <v>1657</v>
      </c>
      <c r="AZ46" s="72" t="s">
        <v>1657</v>
      </c>
      <c r="BA46" s="72" t="s">
        <v>1657</v>
      </c>
      <c r="BB46" s="72" t="s">
        <v>1657</v>
      </c>
      <c r="BC46" s="72" t="s">
        <v>1657</v>
      </c>
      <c r="BD46" s="72" t="s">
        <v>1657</v>
      </c>
      <c r="BE46" s="72" t="s">
        <v>1657</v>
      </c>
    </row>
    <row r="47" spans="1:57">
      <c r="A47" s="72">
        <v>112179</v>
      </c>
      <c r="B47" s="72">
        <v>2562</v>
      </c>
      <c r="C47" s="72">
        <v>1</v>
      </c>
      <c r="D47" s="72" t="s">
        <v>1807</v>
      </c>
      <c r="E47" s="72" t="s">
        <v>304</v>
      </c>
      <c r="F47" s="72">
        <v>292101</v>
      </c>
      <c r="G47" s="72" t="s">
        <v>228</v>
      </c>
      <c r="H47" s="72">
        <v>10954</v>
      </c>
      <c r="I47" s="72" t="s">
        <v>124</v>
      </c>
      <c r="J47" s="72">
        <v>10</v>
      </c>
      <c r="K47" s="72">
        <v>14632</v>
      </c>
      <c r="L47" s="72">
        <v>6</v>
      </c>
      <c r="M47" s="72" t="s">
        <v>148</v>
      </c>
      <c r="N47" s="72" t="s">
        <v>305</v>
      </c>
      <c r="O47" s="72" t="s">
        <v>127</v>
      </c>
      <c r="P47" s="72" t="s">
        <v>306</v>
      </c>
      <c r="Q47" s="72" t="s">
        <v>129</v>
      </c>
      <c r="R47" s="72">
        <v>19690325</v>
      </c>
      <c r="S47" s="72">
        <v>45</v>
      </c>
      <c r="T47" s="72">
        <v>49</v>
      </c>
      <c r="U47" s="72">
        <v>1</v>
      </c>
      <c r="V47" s="72" t="s">
        <v>1654</v>
      </c>
      <c r="W47" s="72" t="s">
        <v>232</v>
      </c>
      <c r="X47" s="72">
        <v>70</v>
      </c>
      <c r="Y47" s="72">
        <v>1</v>
      </c>
      <c r="Z47" s="72" t="s">
        <v>307</v>
      </c>
      <c r="AA47" s="72" t="s">
        <v>14</v>
      </c>
      <c r="AB47" s="72" t="s">
        <v>124</v>
      </c>
      <c r="AC47" s="72">
        <v>859040699</v>
      </c>
      <c r="AD47" s="72" t="s">
        <v>132</v>
      </c>
      <c r="AE47" s="72" t="s">
        <v>198</v>
      </c>
      <c r="AF47" s="72" t="s">
        <v>133</v>
      </c>
      <c r="AG47" s="72" t="s">
        <v>133</v>
      </c>
      <c r="AH47" s="72"/>
      <c r="AI47" s="72"/>
      <c r="AJ47" s="72" t="s">
        <v>134</v>
      </c>
      <c r="AK47" s="72" t="s">
        <v>135</v>
      </c>
      <c r="AL47" s="72">
        <v>0</v>
      </c>
      <c r="AM47" s="72">
        <v>1</v>
      </c>
      <c r="AN47" s="72" t="s">
        <v>1655</v>
      </c>
      <c r="AO47" s="72">
        <v>0</v>
      </c>
      <c r="AP47" s="72"/>
      <c r="AQ47" s="72" t="s">
        <v>35</v>
      </c>
      <c r="AR47" s="72"/>
      <c r="AS47" s="72" t="s">
        <v>1808</v>
      </c>
      <c r="AT47" s="72"/>
      <c r="AU47" s="72"/>
      <c r="AV47" s="72" t="s">
        <v>1664</v>
      </c>
      <c r="AW47" s="72" t="s">
        <v>1656</v>
      </c>
      <c r="AX47" s="72" t="s">
        <v>1657</v>
      </c>
      <c r="AY47" s="72" t="s">
        <v>1656</v>
      </c>
      <c r="AZ47" s="72" t="s">
        <v>1657</v>
      </c>
      <c r="BA47" s="72" t="s">
        <v>1657</v>
      </c>
      <c r="BB47" s="72" t="s">
        <v>1657</v>
      </c>
      <c r="BC47" s="72" t="s">
        <v>1657</v>
      </c>
      <c r="BD47" s="72" t="s">
        <v>1657</v>
      </c>
      <c r="BE47" s="72" t="s">
        <v>1657</v>
      </c>
    </row>
    <row r="48" spans="1:57">
      <c r="A48" s="72">
        <v>112552</v>
      </c>
      <c r="B48" s="72">
        <v>2562</v>
      </c>
      <c r="C48" s="72">
        <v>1</v>
      </c>
      <c r="D48" s="72" t="s">
        <v>1810</v>
      </c>
      <c r="E48" s="72" t="s">
        <v>291</v>
      </c>
      <c r="F48" s="72">
        <v>120878</v>
      </c>
      <c r="G48" s="72" t="s">
        <v>202</v>
      </c>
      <c r="H48" s="72">
        <v>11443</v>
      </c>
      <c r="I48" s="72" t="s">
        <v>124</v>
      </c>
      <c r="J48" s="72">
        <v>10</v>
      </c>
      <c r="K48" s="72">
        <v>14632</v>
      </c>
      <c r="L48" s="72">
        <v>6</v>
      </c>
      <c r="M48" s="72" t="s">
        <v>184</v>
      </c>
      <c r="N48" s="72" t="s">
        <v>292</v>
      </c>
      <c r="O48" s="72" t="s">
        <v>127</v>
      </c>
      <c r="P48" s="72" t="s">
        <v>293</v>
      </c>
      <c r="Q48" s="72" t="s">
        <v>129</v>
      </c>
      <c r="R48" s="72">
        <v>19680828</v>
      </c>
      <c r="S48" s="72">
        <v>48</v>
      </c>
      <c r="T48" s="72">
        <v>50</v>
      </c>
      <c r="U48" s="72">
        <v>1</v>
      </c>
      <c r="V48" s="72" t="s">
        <v>1654</v>
      </c>
      <c r="W48" s="72" t="s">
        <v>219</v>
      </c>
      <c r="X48" s="72">
        <v>50</v>
      </c>
      <c r="Y48" s="72">
        <v>7</v>
      </c>
      <c r="Z48" s="72" t="s">
        <v>294</v>
      </c>
      <c r="AA48" s="72" t="s">
        <v>21</v>
      </c>
      <c r="AB48" s="72" t="s">
        <v>124</v>
      </c>
      <c r="AC48" s="72" t="s">
        <v>295</v>
      </c>
      <c r="AD48" s="72" t="s">
        <v>132</v>
      </c>
      <c r="AE48" s="72" t="s">
        <v>133</v>
      </c>
      <c r="AF48" s="72"/>
      <c r="AG48" s="72" t="s">
        <v>133</v>
      </c>
      <c r="AH48" s="72"/>
      <c r="AI48" s="72"/>
      <c r="AJ48" s="72" t="s">
        <v>134</v>
      </c>
      <c r="AK48" s="72" t="s">
        <v>135</v>
      </c>
      <c r="AL48" s="72">
        <v>0</v>
      </c>
      <c r="AM48" s="72">
        <v>1</v>
      </c>
      <c r="AN48" s="72" t="s">
        <v>1655</v>
      </c>
      <c r="AO48" s="72">
        <v>0</v>
      </c>
      <c r="AP48" s="72"/>
      <c r="AQ48" s="72" t="s">
        <v>35</v>
      </c>
      <c r="AR48" s="72"/>
      <c r="AS48" s="72"/>
      <c r="AT48" s="72"/>
      <c r="AU48" s="72"/>
      <c r="AV48" s="72" t="s">
        <v>1725</v>
      </c>
      <c r="AW48" s="72" t="s">
        <v>1656</v>
      </c>
      <c r="AX48" s="72" t="s">
        <v>1656</v>
      </c>
      <c r="AY48" s="72" t="s">
        <v>1657</v>
      </c>
      <c r="AZ48" s="72" t="s">
        <v>1657</v>
      </c>
      <c r="BA48" s="72" t="s">
        <v>1657</v>
      </c>
      <c r="BB48" s="72" t="s">
        <v>1657</v>
      </c>
      <c r="BC48" s="72" t="s">
        <v>1657</v>
      </c>
      <c r="BD48" s="72" t="s">
        <v>1657</v>
      </c>
      <c r="BE48" s="72" t="s">
        <v>1657</v>
      </c>
    </row>
    <row r="49" spans="1:57">
      <c r="A49" s="72">
        <v>112882</v>
      </c>
      <c r="B49" s="72">
        <v>2562</v>
      </c>
      <c r="C49" s="72">
        <v>1</v>
      </c>
      <c r="D49" s="72" t="s">
        <v>1862</v>
      </c>
      <c r="E49" s="72" t="s">
        <v>676</v>
      </c>
      <c r="F49" s="72">
        <v>246688</v>
      </c>
      <c r="G49" s="73">
        <v>241527</v>
      </c>
      <c r="H49" s="72">
        <v>21984</v>
      </c>
      <c r="I49" s="72" t="s">
        <v>124</v>
      </c>
      <c r="J49" s="72">
        <v>10</v>
      </c>
      <c r="K49" s="72">
        <v>14632</v>
      </c>
      <c r="L49" s="72">
        <v>6</v>
      </c>
      <c r="M49" s="72" t="s">
        <v>155</v>
      </c>
      <c r="N49" s="72" t="s">
        <v>677</v>
      </c>
      <c r="O49" s="72" t="s">
        <v>127</v>
      </c>
      <c r="P49" s="72" t="s">
        <v>678</v>
      </c>
      <c r="Q49" s="72" t="s">
        <v>129</v>
      </c>
      <c r="R49" s="72">
        <v>19680101</v>
      </c>
      <c r="S49" s="72">
        <v>44</v>
      </c>
      <c r="T49" s="72">
        <v>50</v>
      </c>
      <c r="U49" s="72">
        <v>1</v>
      </c>
      <c r="V49" s="72" t="s">
        <v>1654</v>
      </c>
      <c r="W49" s="72" t="s">
        <v>130</v>
      </c>
      <c r="X49" s="72" t="s">
        <v>679</v>
      </c>
      <c r="Y49" s="72">
        <v>1</v>
      </c>
      <c r="Z49" s="72" t="s">
        <v>485</v>
      </c>
      <c r="AA49" s="72" t="s">
        <v>146</v>
      </c>
      <c r="AB49" s="72" t="s">
        <v>124</v>
      </c>
      <c r="AC49" s="72"/>
      <c r="AD49" s="72" t="s">
        <v>132</v>
      </c>
      <c r="AE49" s="72" t="s">
        <v>206</v>
      </c>
      <c r="AF49" s="72"/>
      <c r="AG49" s="72" t="s">
        <v>133</v>
      </c>
      <c r="AH49" s="72"/>
      <c r="AI49" s="72"/>
      <c r="AJ49" s="72" t="s">
        <v>134</v>
      </c>
      <c r="AK49" s="72" t="s">
        <v>135</v>
      </c>
      <c r="AL49" s="72">
        <v>0</v>
      </c>
      <c r="AM49" s="72">
        <v>1</v>
      </c>
      <c r="AN49" s="72" t="s">
        <v>1655</v>
      </c>
      <c r="AO49" s="72">
        <v>0</v>
      </c>
      <c r="AP49" s="72"/>
      <c r="AQ49" s="72" t="s">
        <v>35</v>
      </c>
      <c r="AR49" s="72"/>
      <c r="AS49" s="72"/>
      <c r="AT49" s="72"/>
      <c r="AU49" s="72"/>
      <c r="AV49" s="72" t="s">
        <v>1805</v>
      </c>
      <c r="AW49" s="72" t="s">
        <v>1656</v>
      </c>
      <c r="AX49" s="72" t="s">
        <v>1656</v>
      </c>
      <c r="AY49" s="72" t="s">
        <v>1657</v>
      </c>
      <c r="AZ49" s="72" t="s">
        <v>1657</v>
      </c>
      <c r="BA49" s="72" t="s">
        <v>1657</v>
      </c>
      <c r="BB49" s="72" t="s">
        <v>1657</v>
      </c>
      <c r="BC49" s="72" t="s">
        <v>1657</v>
      </c>
      <c r="BD49" s="72" t="s">
        <v>1657</v>
      </c>
      <c r="BE49" s="72" t="s">
        <v>1657</v>
      </c>
    </row>
    <row r="50" spans="1:57">
      <c r="A50" s="72">
        <v>194661</v>
      </c>
      <c r="B50" s="72">
        <v>2562</v>
      </c>
      <c r="C50" s="72">
        <v>1</v>
      </c>
      <c r="D50" s="72" t="s">
        <v>1899</v>
      </c>
      <c r="E50" s="72" t="s">
        <v>246</v>
      </c>
      <c r="F50" s="72">
        <v>601861</v>
      </c>
      <c r="G50" s="72" t="s">
        <v>247</v>
      </c>
      <c r="H50" s="72">
        <v>10669</v>
      </c>
      <c r="I50" s="72" t="s">
        <v>124</v>
      </c>
      <c r="J50" s="72">
        <v>10</v>
      </c>
      <c r="K50" s="72">
        <v>14632</v>
      </c>
      <c r="L50" s="72">
        <v>5</v>
      </c>
      <c r="M50" s="72" t="s">
        <v>125</v>
      </c>
      <c r="N50" s="72" t="s">
        <v>248</v>
      </c>
      <c r="O50" s="72" t="s">
        <v>150</v>
      </c>
      <c r="P50" s="72" t="s">
        <v>249</v>
      </c>
      <c r="Q50" s="72" t="s">
        <v>152</v>
      </c>
      <c r="R50" s="72">
        <v>19570226</v>
      </c>
      <c r="S50" s="72">
        <v>50</v>
      </c>
      <c r="T50" s="72">
        <v>61</v>
      </c>
      <c r="U50" s="72">
        <v>1</v>
      </c>
      <c r="V50" s="72" t="s">
        <v>1654</v>
      </c>
      <c r="W50" s="72" t="s">
        <v>130</v>
      </c>
      <c r="X50" s="72">
        <v>252</v>
      </c>
      <c r="Y50" s="72">
        <v>0</v>
      </c>
      <c r="Z50" s="72" t="s">
        <v>188</v>
      </c>
      <c r="AA50" s="72" t="s">
        <v>21</v>
      </c>
      <c r="AB50" s="72" t="s">
        <v>124</v>
      </c>
      <c r="AC50" s="72">
        <v>619645996</v>
      </c>
      <c r="AD50" s="72" t="s">
        <v>132</v>
      </c>
      <c r="AE50" s="72"/>
      <c r="AF50" s="72"/>
      <c r="AG50" s="72"/>
      <c r="AH50" s="72"/>
      <c r="AI50" s="72"/>
      <c r="AJ50" s="72" t="s">
        <v>250</v>
      </c>
      <c r="AK50" s="72"/>
      <c r="AL50" s="72">
        <v>0</v>
      </c>
      <c r="AM50" s="72">
        <v>1</v>
      </c>
      <c r="AN50" s="72" t="s">
        <v>1655</v>
      </c>
      <c r="AO50" s="72">
        <v>2</v>
      </c>
      <c r="AP50" s="73">
        <v>242129</v>
      </c>
      <c r="AQ50" s="72" t="s">
        <v>1701</v>
      </c>
      <c r="AR50" s="72"/>
      <c r="AS50" s="72"/>
      <c r="AT50" s="72"/>
      <c r="AU50" s="72"/>
      <c r="AV50" s="72" t="s">
        <v>1684</v>
      </c>
      <c r="AW50" s="72" t="s">
        <v>1656</v>
      </c>
      <c r="AX50" s="72" t="s">
        <v>1656</v>
      </c>
      <c r="AY50" s="72" t="s">
        <v>1657</v>
      </c>
      <c r="AZ50" s="72" t="s">
        <v>1657</v>
      </c>
      <c r="BA50" s="72" t="s">
        <v>1657</v>
      </c>
      <c r="BB50" s="72" t="s">
        <v>1657</v>
      </c>
      <c r="BC50" s="72" t="s">
        <v>1657</v>
      </c>
      <c r="BD50" s="72" t="s">
        <v>1657</v>
      </c>
      <c r="BE50" s="72" t="s">
        <v>1657</v>
      </c>
    </row>
    <row r="51" spans="1:57" ht="25.5">
      <c r="A51" s="72">
        <v>194992</v>
      </c>
      <c r="B51" s="72">
        <v>2562</v>
      </c>
      <c r="C51" s="72">
        <v>1</v>
      </c>
      <c r="D51" s="72" t="s">
        <v>1714</v>
      </c>
      <c r="E51" s="72" t="s">
        <v>1326</v>
      </c>
      <c r="F51" s="72">
        <v>9625</v>
      </c>
      <c r="G51" s="73">
        <v>241527</v>
      </c>
      <c r="H51" s="72">
        <v>10958</v>
      </c>
      <c r="I51" s="72" t="s">
        <v>124</v>
      </c>
      <c r="J51" s="72">
        <v>10</v>
      </c>
      <c r="K51" s="72">
        <v>14632</v>
      </c>
      <c r="L51" s="72">
        <v>7</v>
      </c>
      <c r="M51" s="72" t="s">
        <v>141</v>
      </c>
      <c r="N51" s="72" t="s">
        <v>1327</v>
      </c>
      <c r="O51" s="72" t="s">
        <v>150</v>
      </c>
      <c r="P51" s="72" t="s">
        <v>1328</v>
      </c>
      <c r="Q51" s="72" t="s">
        <v>152</v>
      </c>
      <c r="R51" s="72">
        <v>19631016</v>
      </c>
      <c r="S51" s="72">
        <v>41</v>
      </c>
      <c r="T51" s="72">
        <v>54</v>
      </c>
      <c r="U51" s="72">
        <v>1</v>
      </c>
      <c r="V51" s="72" t="s">
        <v>1654</v>
      </c>
      <c r="W51" s="72" t="s">
        <v>130</v>
      </c>
      <c r="X51" s="72">
        <v>18</v>
      </c>
      <c r="Y51" s="72">
        <v>0</v>
      </c>
      <c r="Z51" s="72" t="s">
        <v>260</v>
      </c>
      <c r="AA51" s="72" t="s">
        <v>11</v>
      </c>
      <c r="AB51" s="72" t="s">
        <v>124</v>
      </c>
      <c r="AC51" s="72"/>
      <c r="AD51" s="72" t="s">
        <v>132</v>
      </c>
      <c r="AE51" s="72" t="s">
        <v>133</v>
      </c>
      <c r="AF51" s="72"/>
      <c r="AG51" s="72"/>
      <c r="AH51" s="72"/>
      <c r="AI51" s="72"/>
      <c r="AJ51" s="72" t="s">
        <v>133</v>
      </c>
      <c r="AK51" s="72"/>
      <c r="AL51" s="72">
        <v>0</v>
      </c>
      <c r="AM51" s="72">
        <v>1</v>
      </c>
      <c r="AN51" s="72" t="s">
        <v>1655</v>
      </c>
      <c r="AO51" s="72">
        <v>8</v>
      </c>
      <c r="AP51" s="73">
        <v>241438</v>
      </c>
      <c r="AQ51" s="72" t="s">
        <v>434</v>
      </c>
      <c r="AR51" s="72"/>
      <c r="AS51" s="72" t="s">
        <v>1329</v>
      </c>
      <c r="AT51" s="72"/>
      <c r="AU51" s="72"/>
      <c r="AV51" s="73">
        <v>43200</v>
      </c>
      <c r="AW51" s="72" t="s">
        <v>1656</v>
      </c>
      <c r="AX51" s="72" t="s">
        <v>1656</v>
      </c>
      <c r="AY51" s="72" t="s">
        <v>1656</v>
      </c>
      <c r="AZ51" s="72" t="s">
        <v>1656</v>
      </c>
      <c r="BA51" s="72" t="s">
        <v>1657</v>
      </c>
      <c r="BB51" s="72" t="s">
        <v>1657</v>
      </c>
      <c r="BC51" s="72" t="s">
        <v>1657</v>
      </c>
      <c r="BD51" s="72" t="s">
        <v>1657</v>
      </c>
      <c r="BE51" s="72" t="s">
        <v>1657</v>
      </c>
    </row>
    <row r="52" spans="1:57">
      <c r="A52" s="72">
        <v>38569</v>
      </c>
      <c r="B52" s="72">
        <v>2562</v>
      </c>
      <c r="C52" s="72">
        <v>1</v>
      </c>
      <c r="D52" s="72" t="s">
        <v>1698</v>
      </c>
      <c r="E52" s="72" t="s">
        <v>361</v>
      </c>
      <c r="F52" s="72">
        <v>57468</v>
      </c>
      <c r="G52" s="72" t="s">
        <v>331</v>
      </c>
      <c r="H52" s="72">
        <v>10954</v>
      </c>
      <c r="I52" s="72" t="s">
        <v>124</v>
      </c>
      <c r="J52" s="72">
        <v>10</v>
      </c>
      <c r="K52" s="72">
        <v>14632</v>
      </c>
      <c r="L52" s="72">
        <v>6</v>
      </c>
      <c r="M52" s="72" t="s">
        <v>148</v>
      </c>
      <c r="N52" s="72" t="s">
        <v>362</v>
      </c>
      <c r="O52" s="72" t="s">
        <v>127</v>
      </c>
      <c r="P52" s="72" t="s">
        <v>363</v>
      </c>
      <c r="Q52" s="72" t="s">
        <v>129</v>
      </c>
      <c r="R52" s="72">
        <v>19630518</v>
      </c>
      <c r="S52" s="72">
        <v>52</v>
      </c>
      <c r="T52" s="72">
        <v>55</v>
      </c>
      <c r="U52" s="72">
        <v>1</v>
      </c>
      <c r="V52" s="72" t="s">
        <v>1654</v>
      </c>
      <c r="W52" s="72" t="s">
        <v>219</v>
      </c>
      <c r="X52" s="72">
        <v>97</v>
      </c>
      <c r="Y52" s="72">
        <v>2</v>
      </c>
      <c r="Z52" s="72" t="s">
        <v>364</v>
      </c>
      <c r="AA52" s="72" t="s">
        <v>14</v>
      </c>
      <c r="AB52" s="72" t="s">
        <v>124</v>
      </c>
      <c r="AC52" s="72"/>
      <c r="AD52" s="72" t="s">
        <v>132</v>
      </c>
      <c r="AE52" s="72" t="s">
        <v>133</v>
      </c>
      <c r="AF52" s="72"/>
      <c r="AG52" s="72" t="s">
        <v>133</v>
      </c>
      <c r="AH52" s="72"/>
      <c r="AI52" s="72"/>
      <c r="AJ52" s="72" t="s">
        <v>133</v>
      </c>
      <c r="AK52" s="72" t="s">
        <v>135</v>
      </c>
      <c r="AL52" s="72">
        <v>0</v>
      </c>
      <c r="AM52" s="72">
        <v>1</v>
      </c>
      <c r="AN52" s="72" t="s">
        <v>1655</v>
      </c>
      <c r="AO52" s="72">
        <v>0</v>
      </c>
      <c r="AP52" s="72"/>
      <c r="AQ52" s="72" t="s">
        <v>35</v>
      </c>
      <c r="AR52" s="72"/>
      <c r="AS52" s="72"/>
      <c r="AT52" s="72"/>
      <c r="AU52" s="72"/>
      <c r="AV52" s="73">
        <v>43770</v>
      </c>
      <c r="AW52" s="72" t="s">
        <v>1656</v>
      </c>
      <c r="AX52" s="72" t="s">
        <v>1656</v>
      </c>
      <c r="AY52" s="72" t="s">
        <v>1657</v>
      </c>
      <c r="AZ52" s="72" t="s">
        <v>1657</v>
      </c>
      <c r="BA52" s="72" t="s">
        <v>1657</v>
      </c>
      <c r="BB52" s="72" t="s">
        <v>1657</v>
      </c>
      <c r="BC52" s="72" t="s">
        <v>1657</v>
      </c>
      <c r="BD52" s="72" t="s">
        <v>1657</v>
      </c>
      <c r="BE52" s="72" t="s">
        <v>1657</v>
      </c>
    </row>
    <row r="53" spans="1:57">
      <c r="A53" s="72">
        <v>38774</v>
      </c>
      <c r="B53" s="72">
        <v>2562</v>
      </c>
      <c r="C53" s="72">
        <v>1</v>
      </c>
      <c r="D53" s="72" t="s">
        <v>1753</v>
      </c>
      <c r="E53" s="72" t="s">
        <v>1097</v>
      </c>
      <c r="F53" s="72">
        <v>75996</v>
      </c>
      <c r="G53" s="72" t="s">
        <v>175</v>
      </c>
      <c r="H53" s="72">
        <v>21984</v>
      </c>
      <c r="I53" s="72" t="s">
        <v>124</v>
      </c>
      <c r="J53" s="72">
        <v>10</v>
      </c>
      <c r="K53" s="72">
        <v>14632</v>
      </c>
      <c r="L53" s="72">
        <v>6</v>
      </c>
      <c r="M53" s="72" t="s">
        <v>155</v>
      </c>
      <c r="N53" s="72" t="s">
        <v>1098</v>
      </c>
      <c r="O53" s="72" t="s">
        <v>157</v>
      </c>
      <c r="P53" s="72" t="s">
        <v>1099</v>
      </c>
      <c r="Q53" s="72" t="s">
        <v>152</v>
      </c>
      <c r="R53" s="72">
        <v>19530704</v>
      </c>
      <c r="S53" s="72">
        <v>49</v>
      </c>
      <c r="T53" s="72">
        <v>65</v>
      </c>
      <c r="U53" s="72">
        <v>1</v>
      </c>
      <c r="V53" s="72" t="s">
        <v>1654</v>
      </c>
      <c r="W53" s="72" t="s">
        <v>130</v>
      </c>
      <c r="X53" s="72">
        <v>79</v>
      </c>
      <c r="Y53" s="72">
        <v>1</v>
      </c>
      <c r="Z53" s="72" t="s">
        <v>521</v>
      </c>
      <c r="AA53" s="72" t="s">
        <v>146</v>
      </c>
      <c r="AB53" s="72" t="s">
        <v>124</v>
      </c>
      <c r="AC53" s="72"/>
      <c r="AD53" s="72" t="s">
        <v>132</v>
      </c>
      <c r="AE53" s="72" t="s">
        <v>133</v>
      </c>
      <c r="AF53" s="72"/>
      <c r="AG53" s="72" t="s">
        <v>133</v>
      </c>
      <c r="AH53" s="72"/>
      <c r="AI53" s="72"/>
      <c r="AJ53" s="72" t="s">
        <v>134</v>
      </c>
      <c r="AK53" s="72" t="s">
        <v>135</v>
      </c>
      <c r="AL53" s="72">
        <v>0</v>
      </c>
      <c r="AM53" s="72">
        <v>1</v>
      </c>
      <c r="AN53" s="72" t="s">
        <v>1655</v>
      </c>
      <c r="AO53" s="72">
        <v>0</v>
      </c>
      <c r="AP53" s="72"/>
      <c r="AQ53" s="72" t="s">
        <v>35</v>
      </c>
      <c r="AR53" s="72"/>
      <c r="AS53" s="72"/>
      <c r="AT53" s="72"/>
      <c r="AU53" s="72"/>
      <c r="AV53" s="73">
        <v>43801</v>
      </c>
      <c r="AW53" s="72" t="s">
        <v>1656</v>
      </c>
      <c r="AX53" s="72" t="s">
        <v>1656</v>
      </c>
      <c r="AY53" s="72" t="s">
        <v>1657</v>
      </c>
      <c r="AZ53" s="72" t="s">
        <v>1657</v>
      </c>
      <c r="BA53" s="72" t="s">
        <v>1657</v>
      </c>
      <c r="BB53" s="72" t="s">
        <v>1657</v>
      </c>
      <c r="BC53" s="72" t="s">
        <v>1657</v>
      </c>
      <c r="BD53" s="72" t="s">
        <v>1657</v>
      </c>
      <c r="BE53" s="72" t="s">
        <v>1657</v>
      </c>
    </row>
    <row r="54" spans="1:57" ht="38.25">
      <c r="A54" s="72">
        <v>39069</v>
      </c>
      <c r="B54" s="72">
        <v>2562</v>
      </c>
      <c r="C54" s="72">
        <v>1</v>
      </c>
      <c r="D54" s="72" t="s">
        <v>1766</v>
      </c>
      <c r="E54" s="72" t="s">
        <v>788</v>
      </c>
      <c r="F54" s="72">
        <v>247284</v>
      </c>
      <c r="G54" s="73">
        <v>241771</v>
      </c>
      <c r="H54" s="72">
        <v>10951</v>
      </c>
      <c r="I54" s="72" t="s">
        <v>124</v>
      </c>
      <c r="J54" s="72">
        <v>10</v>
      </c>
      <c r="K54" s="72">
        <v>14632</v>
      </c>
      <c r="L54" s="72">
        <v>7</v>
      </c>
      <c r="M54" s="72" t="s">
        <v>499</v>
      </c>
      <c r="N54" s="72" t="s">
        <v>789</v>
      </c>
      <c r="O54" s="72" t="s">
        <v>127</v>
      </c>
      <c r="P54" s="72" t="s">
        <v>790</v>
      </c>
      <c r="Q54" s="72" t="s">
        <v>129</v>
      </c>
      <c r="R54" s="72">
        <v>19450101</v>
      </c>
      <c r="S54" s="72">
        <v>50</v>
      </c>
      <c r="T54" s="72">
        <v>73</v>
      </c>
      <c r="U54" s="72">
        <v>1</v>
      </c>
      <c r="V54" s="72" t="s">
        <v>1654</v>
      </c>
      <c r="W54" s="72" t="s">
        <v>130</v>
      </c>
      <c r="X54" s="72">
        <v>99</v>
      </c>
      <c r="Y54" s="72">
        <v>13</v>
      </c>
      <c r="Z54" s="72" t="s">
        <v>791</v>
      </c>
      <c r="AA54" s="72" t="s">
        <v>13</v>
      </c>
      <c r="AB54" s="72" t="s">
        <v>124</v>
      </c>
      <c r="AC54" s="72"/>
      <c r="AD54" s="72" t="s">
        <v>132</v>
      </c>
      <c r="AE54" s="72" t="s">
        <v>133</v>
      </c>
      <c r="AF54" s="72"/>
      <c r="AG54" s="72"/>
      <c r="AH54" s="72"/>
      <c r="AI54" s="72"/>
      <c r="AJ54" s="72" t="s">
        <v>133</v>
      </c>
      <c r="AK54" s="72" t="s">
        <v>135</v>
      </c>
      <c r="AL54" s="72">
        <v>0</v>
      </c>
      <c r="AM54" s="72">
        <v>1</v>
      </c>
      <c r="AN54" s="72" t="s">
        <v>1655</v>
      </c>
      <c r="AO54" s="72">
        <v>8</v>
      </c>
      <c r="AP54" s="72" t="s">
        <v>2125</v>
      </c>
      <c r="AQ54" s="72" t="s">
        <v>434</v>
      </c>
      <c r="AR54" s="72" t="s">
        <v>297</v>
      </c>
      <c r="AS54" s="72" t="s">
        <v>2126</v>
      </c>
      <c r="AT54" s="72"/>
      <c r="AU54" s="72"/>
      <c r="AV54" s="73">
        <v>43383</v>
      </c>
      <c r="AW54" s="72" t="s">
        <v>1656</v>
      </c>
      <c r="AX54" s="72" t="s">
        <v>1656</v>
      </c>
      <c r="AY54" s="72" t="s">
        <v>1656</v>
      </c>
      <c r="AZ54" s="72" t="s">
        <v>1656</v>
      </c>
      <c r="BA54" s="72" t="s">
        <v>1657</v>
      </c>
      <c r="BB54" s="72" t="s">
        <v>1657</v>
      </c>
      <c r="BC54" s="72" t="s">
        <v>1657</v>
      </c>
      <c r="BD54" s="72" t="s">
        <v>1657</v>
      </c>
      <c r="BE54" s="72" t="s">
        <v>1657</v>
      </c>
    </row>
    <row r="55" spans="1:57">
      <c r="A55" s="72">
        <v>77925</v>
      </c>
      <c r="B55" s="72">
        <v>2562</v>
      </c>
      <c r="C55" s="72">
        <v>1</v>
      </c>
      <c r="D55" s="72" t="s">
        <v>1902</v>
      </c>
      <c r="E55" s="72" t="s">
        <v>926</v>
      </c>
      <c r="F55" s="72">
        <v>19562</v>
      </c>
      <c r="G55" s="73">
        <v>241498</v>
      </c>
      <c r="H55" s="72">
        <v>10947</v>
      </c>
      <c r="I55" s="72" t="s">
        <v>124</v>
      </c>
      <c r="J55" s="72">
        <v>10</v>
      </c>
      <c r="K55" s="72">
        <v>14632</v>
      </c>
      <c r="L55" s="72">
        <v>7</v>
      </c>
      <c r="M55" s="72" t="s">
        <v>529</v>
      </c>
      <c r="N55" s="72" t="s">
        <v>927</v>
      </c>
      <c r="O55" s="72" t="s">
        <v>127</v>
      </c>
      <c r="P55" s="72" t="s">
        <v>928</v>
      </c>
      <c r="Q55" s="72" t="s">
        <v>129</v>
      </c>
      <c r="R55" s="72">
        <v>19330101</v>
      </c>
      <c r="S55" s="72">
        <v>53</v>
      </c>
      <c r="T55" s="72">
        <v>85</v>
      </c>
      <c r="U55" s="72">
        <v>1</v>
      </c>
      <c r="V55" s="72" t="s">
        <v>1654</v>
      </c>
      <c r="W55" s="72" t="s">
        <v>219</v>
      </c>
      <c r="X55" s="72">
        <v>114</v>
      </c>
      <c r="Y55" s="72">
        <v>6</v>
      </c>
      <c r="Z55" s="72" t="s">
        <v>9</v>
      </c>
      <c r="AA55" s="72" t="s">
        <v>9</v>
      </c>
      <c r="AB55" s="72" t="s">
        <v>124</v>
      </c>
      <c r="AC55" s="72"/>
      <c r="AD55" s="72" t="s">
        <v>132</v>
      </c>
      <c r="AE55" s="72" t="s">
        <v>133</v>
      </c>
      <c r="AF55" s="72" t="s">
        <v>133</v>
      </c>
      <c r="AG55" s="72" t="s">
        <v>133</v>
      </c>
      <c r="AH55" s="72"/>
      <c r="AI55" s="72"/>
      <c r="AJ55" s="72" t="s">
        <v>133</v>
      </c>
      <c r="AK55" s="72" t="s">
        <v>135</v>
      </c>
      <c r="AL55" s="72">
        <v>0</v>
      </c>
      <c r="AM55" s="72">
        <v>1</v>
      </c>
      <c r="AN55" s="72" t="s">
        <v>1655</v>
      </c>
      <c r="AO55" s="72">
        <v>0</v>
      </c>
      <c r="AP55" s="72"/>
      <c r="AQ55" s="72" t="s">
        <v>35</v>
      </c>
      <c r="AR55" s="72"/>
      <c r="AS55" s="72"/>
      <c r="AT55" s="72"/>
      <c r="AU55" s="72"/>
      <c r="AV55" s="73">
        <v>43649</v>
      </c>
      <c r="AW55" s="72" t="s">
        <v>1656</v>
      </c>
      <c r="AX55" s="72" t="s">
        <v>1656</v>
      </c>
      <c r="AY55" s="72" t="s">
        <v>1657</v>
      </c>
      <c r="AZ55" s="72" t="s">
        <v>1657</v>
      </c>
      <c r="BA55" s="72" t="s">
        <v>1657</v>
      </c>
      <c r="BB55" s="72" t="s">
        <v>1657</v>
      </c>
      <c r="BC55" s="72" t="s">
        <v>1657</v>
      </c>
      <c r="BD55" s="72" t="s">
        <v>1657</v>
      </c>
      <c r="BE55" s="72" t="s">
        <v>1657</v>
      </c>
    </row>
    <row r="56" spans="1:57">
      <c r="A56" s="72">
        <v>120847</v>
      </c>
      <c r="B56" s="72">
        <v>2562</v>
      </c>
      <c r="C56" s="72">
        <v>1</v>
      </c>
      <c r="D56" s="72" t="s">
        <v>1930</v>
      </c>
      <c r="E56" s="72" t="s">
        <v>672</v>
      </c>
      <c r="F56" s="72">
        <v>898440</v>
      </c>
      <c r="G56" s="72" t="s">
        <v>673</v>
      </c>
      <c r="H56" s="72">
        <v>10669</v>
      </c>
      <c r="I56" s="72" t="s">
        <v>124</v>
      </c>
      <c r="J56" s="72">
        <v>10</v>
      </c>
      <c r="K56" s="72">
        <v>14632</v>
      </c>
      <c r="L56" s="72">
        <v>5</v>
      </c>
      <c r="M56" s="72" t="s">
        <v>125</v>
      </c>
      <c r="N56" s="72" t="s">
        <v>674</v>
      </c>
      <c r="O56" s="72" t="s">
        <v>150</v>
      </c>
      <c r="P56" s="72" t="s">
        <v>675</v>
      </c>
      <c r="Q56" s="72" t="s">
        <v>152</v>
      </c>
      <c r="R56" s="72">
        <v>19520101</v>
      </c>
      <c r="S56" s="72">
        <v>39</v>
      </c>
      <c r="T56" s="72">
        <v>67</v>
      </c>
      <c r="U56" s="72">
        <v>1</v>
      </c>
      <c r="V56" s="72" t="s">
        <v>1654</v>
      </c>
      <c r="W56" s="72" t="s">
        <v>130</v>
      </c>
      <c r="X56" s="72">
        <v>135</v>
      </c>
      <c r="Y56" s="72">
        <v>7</v>
      </c>
      <c r="Z56" s="72" t="s">
        <v>485</v>
      </c>
      <c r="AA56" s="72" t="s">
        <v>146</v>
      </c>
      <c r="AB56" s="72" t="s">
        <v>124</v>
      </c>
      <c r="AC56" s="72">
        <v>864998745</v>
      </c>
      <c r="AD56" s="72" t="s">
        <v>132</v>
      </c>
      <c r="AE56" s="72" t="s">
        <v>140</v>
      </c>
      <c r="AF56" s="72"/>
      <c r="AG56" s="72" t="s">
        <v>198</v>
      </c>
      <c r="AH56" s="72"/>
      <c r="AI56" s="72"/>
      <c r="AJ56" s="72" t="s">
        <v>134</v>
      </c>
      <c r="AK56" s="72" t="s">
        <v>135</v>
      </c>
      <c r="AL56" s="72">
        <v>0</v>
      </c>
      <c r="AM56" s="72">
        <v>1</v>
      </c>
      <c r="AN56" s="72" t="s">
        <v>1655</v>
      </c>
      <c r="AO56" s="72">
        <v>0</v>
      </c>
      <c r="AP56" s="72"/>
      <c r="AQ56" s="72" t="s">
        <v>35</v>
      </c>
      <c r="AR56" s="72"/>
      <c r="AS56" s="72"/>
      <c r="AT56" s="72"/>
      <c r="AU56" s="72"/>
      <c r="AV56" s="72" t="s">
        <v>2127</v>
      </c>
      <c r="AW56" s="72" t="s">
        <v>1656</v>
      </c>
      <c r="AX56" s="72" t="s">
        <v>1656</v>
      </c>
      <c r="AY56" s="72" t="s">
        <v>1657</v>
      </c>
      <c r="AZ56" s="72" t="s">
        <v>1657</v>
      </c>
      <c r="BA56" s="72" t="s">
        <v>1657</v>
      </c>
      <c r="BB56" s="72" t="s">
        <v>1657</v>
      </c>
      <c r="BC56" s="72" t="s">
        <v>1657</v>
      </c>
      <c r="BD56" s="72" t="s">
        <v>1657</v>
      </c>
      <c r="BE56" s="72" t="s">
        <v>1657</v>
      </c>
    </row>
    <row r="57" spans="1:57">
      <c r="A57" s="72">
        <v>121455</v>
      </c>
      <c r="B57" s="72">
        <v>2562</v>
      </c>
      <c r="C57" s="72">
        <v>1</v>
      </c>
      <c r="D57" s="72" t="s">
        <v>1730</v>
      </c>
      <c r="E57" s="72" t="s">
        <v>1055</v>
      </c>
      <c r="F57" s="72">
        <v>406246</v>
      </c>
      <c r="G57" s="72" t="s">
        <v>807</v>
      </c>
      <c r="H57" s="72">
        <v>11443</v>
      </c>
      <c r="I57" s="72" t="s">
        <v>124</v>
      </c>
      <c r="J57" s="72">
        <v>10</v>
      </c>
      <c r="K57" s="72">
        <v>14632</v>
      </c>
      <c r="L57" s="72">
        <v>6</v>
      </c>
      <c r="M57" s="72" t="s">
        <v>184</v>
      </c>
      <c r="N57" s="72" t="s">
        <v>1056</v>
      </c>
      <c r="O57" s="72" t="s">
        <v>127</v>
      </c>
      <c r="P57" s="72" t="s">
        <v>1057</v>
      </c>
      <c r="Q57" s="72" t="s">
        <v>129</v>
      </c>
      <c r="R57" s="72">
        <v>19980112</v>
      </c>
      <c r="S57" s="72">
        <v>51</v>
      </c>
      <c r="T57" s="72">
        <v>20</v>
      </c>
      <c r="U57" s="72">
        <v>1</v>
      </c>
      <c r="V57" s="72" t="s">
        <v>1654</v>
      </c>
      <c r="W57" s="72" t="s">
        <v>232</v>
      </c>
      <c r="X57" s="72">
        <v>411</v>
      </c>
      <c r="Y57" s="72">
        <v>1</v>
      </c>
      <c r="Z57" s="72" t="s">
        <v>536</v>
      </c>
      <c r="AA57" s="72" t="s">
        <v>26</v>
      </c>
      <c r="AB57" s="72" t="s">
        <v>124</v>
      </c>
      <c r="AC57" s="72" t="s">
        <v>1058</v>
      </c>
      <c r="AD57" s="72" t="s">
        <v>132</v>
      </c>
      <c r="AE57" s="72"/>
      <c r="AF57" s="72"/>
      <c r="AG57" s="72"/>
      <c r="AH57" s="72"/>
      <c r="AI57" s="72"/>
      <c r="AJ57" s="72" t="s">
        <v>134</v>
      </c>
      <c r="AK57" s="72" t="s">
        <v>135</v>
      </c>
      <c r="AL57" s="72">
        <v>0</v>
      </c>
      <c r="AM57" s="72">
        <v>1</v>
      </c>
      <c r="AN57" s="72" t="s">
        <v>1655</v>
      </c>
      <c r="AO57" s="72">
        <v>3</v>
      </c>
      <c r="AP57" s="72" t="s">
        <v>1731</v>
      </c>
      <c r="AQ57" s="72" t="s">
        <v>74</v>
      </c>
      <c r="AR57" s="72" t="s">
        <v>393</v>
      </c>
      <c r="AS57" s="72" t="s">
        <v>1732</v>
      </c>
      <c r="AT57" s="72" t="s">
        <v>613</v>
      </c>
      <c r="AU57" s="72"/>
      <c r="AV57" s="73">
        <v>43171</v>
      </c>
      <c r="AW57" s="72" t="s">
        <v>1656</v>
      </c>
      <c r="AX57" s="72" t="s">
        <v>1656</v>
      </c>
      <c r="AY57" s="72" t="s">
        <v>1656</v>
      </c>
      <c r="AZ57" s="72" t="s">
        <v>1656</v>
      </c>
      <c r="BA57" s="72" t="s">
        <v>1657</v>
      </c>
      <c r="BB57" s="72" t="s">
        <v>1657</v>
      </c>
      <c r="BC57" s="72" t="s">
        <v>1657</v>
      </c>
      <c r="BD57" s="72" t="s">
        <v>1657</v>
      </c>
      <c r="BE57" s="72" t="s">
        <v>1657</v>
      </c>
    </row>
    <row r="58" spans="1:57">
      <c r="A58" s="72">
        <v>165308</v>
      </c>
      <c r="B58" s="72">
        <v>2562</v>
      </c>
      <c r="C58" s="72">
        <v>1</v>
      </c>
      <c r="D58" s="72" t="s">
        <v>1874</v>
      </c>
      <c r="E58" s="72" t="s">
        <v>1391</v>
      </c>
      <c r="F58" s="72">
        <v>237365</v>
      </c>
      <c r="G58" s="72" t="s">
        <v>370</v>
      </c>
      <c r="H58" s="72">
        <v>11443</v>
      </c>
      <c r="I58" s="72" t="s">
        <v>124</v>
      </c>
      <c r="J58" s="72">
        <v>10</v>
      </c>
      <c r="K58" s="72">
        <v>14632</v>
      </c>
      <c r="L58" s="72">
        <v>6</v>
      </c>
      <c r="M58" s="72" t="s">
        <v>184</v>
      </c>
      <c r="N58" s="72" t="s">
        <v>1392</v>
      </c>
      <c r="O58" s="72" t="s">
        <v>150</v>
      </c>
      <c r="P58" s="72" t="s">
        <v>1393</v>
      </c>
      <c r="Q58" s="72" t="s">
        <v>152</v>
      </c>
      <c r="R58" s="72">
        <v>19530101</v>
      </c>
      <c r="S58" s="72">
        <v>33</v>
      </c>
      <c r="T58" s="72">
        <v>65</v>
      </c>
      <c r="U58" s="72">
        <v>1</v>
      </c>
      <c r="V58" s="72" t="s">
        <v>1654</v>
      </c>
      <c r="W58" s="72" t="s">
        <v>130</v>
      </c>
      <c r="X58" s="72">
        <v>76</v>
      </c>
      <c r="Y58" s="72">
        <v>3</v>
      </c>
      <c r="Z58" s="72" t="s">
        <v>944</v>
      </c>
      <c r="AA58" s="72" t="s">
        <v>21</v>
      </c>
      <c r="AB58" s="72" t="s">
        <v>124</v>
      </c>
      <c r="AC58" s="72" t="s">
        <v>1394</v>
      </c>
      <c r="AD58" s="72" t="s">
        <v>132</v>
      </c>
      <c r="AE58" s="72" t="s">
        <v>206</v>
      </c>
      <c r="AF58" s="72" t="s">
        <v>133</v>
      </c>
      <c r="AG58" s="72" t="s">
        <v>133</v>
      </c>
      <c r="AH58" s="72"/>
      <c r="AI58" s="72"/>
      <c r="AJ58" s="72" t="s">
        <v>134</v>
      </c>
      <c r="AK58" s="72" t="s">
        <v>135</v>
      </c>
      <c r="AL58" s="72">
        <v>0</v>
      </c>
      <c r="AM58" s="72">
        <v>1</v>
      </c>
      <c r="AN58" s="72" t="s">
        <v>1655</v>
      </c>
      <c r="AO58" s="72">
        <v>0</v>
      </c>
      <c r="AP58" s="72"/>
      <c r="AQ58" s="72" t="s">
        <v>35</v>
      </c>
      <c r="AR58" s="72"/>
      <c r="AS58" s="72"/>
      <c r="AT58" s="72"/>
      <c r="AU58" s="72"/>
      <c r="AV58" s="73">
        <v>43772</v>
      </c>
      <c r="AW58" s="72" t="s">
        <v>1656</v>
      </c>
      <c r="AX58" s="72" t="s">
        <v>1656</v>
      </c>
      <c r="AY58" s="72" t="s">
        <v>1657</v>
      </c>
      <c r="AZ58" s="72" t="s">
        <v>1657</v>
      </c>
      <c r="BA58" s="72" t="s">
        <v>1657</v>
      </c>
      <c r="BB58" s="72" t="s">
        <v>1657</v>
      </c>
      <c r="BC58" s="72" t="s">
        <v>1657</v>
      </c>
      <c r="BD58" s="72" t="s">
        <v>1657</v>
      </c>
      <c r="BE58" s="72" t="s">
        <v>1657</v>
      </c>
    </row>
    <row r="59" spans="1:57">
      <c r="A59" s="72">
        <v>205889</v>
      </c>
      <c r="B59" s="72">
        <v>2562</v>
      </c>
      <c r="C59" s="72">
        <v>1</v>
      </c>
      <c r="D59" s="72" t="s">
        <v>1943</v>
      </c>
      <c r="E59" s="72" t="s">
        <v>1419</v>
      </c>
      <c r="F59" s="72">
        <v>44157</v>
      </c>
      <c r="G59" s="72" t="s">
        <v>199</v>
      </c>
      <c r="H59" s="72">
        <v>10961</v>
      </c>
      <c r="I59" s="72" t="s">
        <v>124</v>
      </c>
      <c r="J59" s="72">
        <v>10</v>
      </c>
      <c r="K59" s="72">
        <v>14632</v>
      </c>
      <c r="L59" s="72">
        <v>7</v>
      </c>
      <c r="M59" s="72" t="s">
        <v>209</v>
      </c>
      <c r="N59" s="72" t="s">
        <v>1420</v>
      </c>
      <c r="O59" s="72" t="s">
        <v>127</v>
      </c>
      <c r="P59" s="72" t="s">
        <v>1421</v>
      </c>
      <c r="Q59" s="72" t="s">
        <v>129</v>
      </c>
      <c r="R59" s="72">
        <v>19790101</v>
      </c>
      <c r="S59" s="72">
        <v>50</v>
      </c>
      <c r="T59" s="72">
        <v>40</v>
      </c>
      <c r="U59" s="72">
        <v>1</v>
      </c>
      <c r="V59" s="72" t="s">
        <v>1654</v>
      </c>
      <c r="W59" s="72" t="s">
        <v>130</v>
      </c>
      <c r="X59" s="72">
        <v>30</v>
      </c>
      <c r="Y59" s="72">
        <v>10</v>
      </c>
      <c r="Z59" s="72" t="s">
        <v>1422</v>
      </c>
      <c r="AA59" s="72" t="s">
        <v>17</v>
      </c>
      <c r="AB59" s="72" t="s">
        <v>124</v>
      </c>
      <c r="AC59" s="72">
        <v>88</v>
      </c>
      <c r="AD59" s="72" t="s">
        <v>132</v>
      </c>
      <c r="AE59" s="72" t="s">
        <v>206</v>
      </c>
      <c r="AF59" s="72"/>
      <c r="AG59" s="72" t="s">
        <v>133</v>
      </c>
      <c r="AH59" s="72"/>
      <c r="AI59" s="72"/>
      <c r="AJ59" s="72" t="s">
        <v>134</v>
      </c>
      <c r="AK59" s="72" t="s">
        <v>135</v>
      </c>
      <c r="AL59" s="72">
        <v>0</v>
      </c>
      <c r="AM59" s="72">
        <v>1</v>
      </c>
      <c r="AN59" s="72" t="s">
        <v>1655</v>
      </c>
      <c r="AO59" s="72">
        <v>0</v>
      </c>
      <c r="AP59" s="72"/>
      <c r="AQ59" s="72" t="s">
        <v>35</v>
      </c>
      <c r="AR59" s="72"/>
      <c r="AS59" s="72"/>
      <c r="AT59" s="72"/>
      <c r="AU59" s="72"/>
      <c r="AV59" s="72" t="s">
        <v>2123</v>
      </c>
      <c r="AW59" s="72" t="s">
        <v>1656</v>
      </c>
      <c r="AX59" s="72" t="s">
        <v>1656</v>
      </c>
      <c r="AY59" s="72" t="s">
        <v>1657</v>
      </c>
      <c r="AZ59" s="72" t="s">
        <v>1657</v>
      </c>
      <c r="BA59" s="72" t="s">
        <v>1657</v>
      </c>
      <c r="BB59" s="72" t="s">
        <v>1657</v>
      </c>
      <c r="BC59" s="72" t="s">
        <v>1657</v>
      </c>
      <c r="BD59" s="72" t="s">
        <v>1657</v>
      </c>
      <c r="BE59" s="72" t="s">
        <v>1657</v>
      </c>
    </row>
    <row r="60" spans="1:57">
      <c r="A60" s="72">
        <v>205917</v>
      </c>
      <c r="B60" s="72">
        <v>2562</v>
      </c>
      <c r="C60" s="72">
        <v>1</v>
      </c>
      <c r="D60" s="72" t="s">
        <v>1842</v>
      </c>
      <c r="E60" s="72" t="s">
        <v>734</v>
      </c>
      <c r="F60" s="72">
        <v>104152</v>
      </c>
      <c r="G60" s="72" t="s">
        <v>458</v>
      </c>
      <c r="H60" s="72">
        <v>10950</v>
      </c>
      <c r="I60" s="72" t="s">
        <v>124</v>
      </c>
      <c r="J60" s="72">
        <v>10</v>
      </c>
      <c r="K60" s="72">
        <v>14632</v>
      </c>
      <c r="L60" s="72">
        <v>7</v>
      </c>
      <c r="M60" s="72" t="s">
        <v>393</v>
      </c>
      <c r="N60" s="72" t="s">
        <v>735</v>
      </c>
      <c r="O60" s="72" t="s">
        <v>127</v>
      </c>
      <c r="P60" s="72" t="s">
        <v>736</v>
      </c>
      <c r="Q60" s="72" t="s">
        <v>129</v>
      </c>
      <c r="R60" s="72">
        <v>19670101</v>
      </c>
      <c r="S60" s="72">
        <v>34.1</v>
      </c>
      <c r="T60" s="72">
        <v>51</v>
      </c>
      <c r="U60" s="72">
        <v>1</v>
      </c>
      <c r="V60" s="72" t="s">
        <v>1654</v>
      </c>
      <c r="W60" s="72" t="s">
        <v>130</v>
      </c>
      <c r="X60" s="72">
        <v>50</v>
      </c>
      <c r="Y60" s="72">
        <v>5</v>
      </c>
      <c r="Z60" s="72" t="s">
        <v>737</v>
      </c>
      <c r="AA60" s="72" t="s">
        <v>26</v>
      </c>
      <c r="AB60" s="72" t="s">
        <v>124</v>
      </c>
      <c r="AC60" s="72" t="s">
        <v>738</v>
      </c>
      <c r="AD60" s="72" t="s">
        <v>132</v>
      </c>
      <c r="AE60" s="72" t="s">
        <v>206</v>
      </c>
      <c r="AF60" s="72"/>
      <c r="AG60" s="72" t="s">
        <v>206</v>
      </c>
      <c r="AH60" s="72"/>
      <c r="AI60" s="72"/>
      <c r="AJ60" s="72" t="s">
        <v>134</v>
      </c>
      <c r="AK60" s="72" t="s">
        <v>135</v>
      </c>
      <c r="AL60" s="72">
        <v>0</v>
      </c>
      <c r="AM60" s="72">
        <v>1</v>
      </c>
      <c r="AN60" s="72" t="s">
        <v>1655</v>
      </c>
      <c r="AO60" s="72">
        <v>0</v>
      </c>
      <c r="AP60" s="72"/>
      <c r="AQ60" s="72" t="s">
        <v>35</v>
      </c>
      <c r="AR60" s="72"/>
      <c r="AS60" s="72"/>
      <c r="AT60" s="72"/>
      <c r="AU60" s="72"/>
      <c r="AV60" s="72" t="s">
        <v>1688</v>
      </c>
      <c r="AW60" s="72" t="s">
        <v>1656</v>
      </c>
      <c r="AX60" s="72" t="s">
        <v>1656</v>
      </c>
      <c r="AY60" s="72" t="s">
        <v>1656</v>
      </c>
      <c r="AZ60" s="72" t="s">
        <v>1656</v>
      </c>
      <c r="BA60" s="72" t="s">
        <v>1657</v>
      </c>
      <c r="BB60" s="72" t="s">
        <v>1657</v>
      </c>
      <c r="BC60" s="72" t="s">
        <v>1657</v>
      </c>
      <c r="BD60" s="72" t="s">
        <v>1657</v>
      </c>
      <c r="BE60" s="72" t="s">
        <v>1657</v>
      </c>
    </row>
    <row r="61" spans="1:57">
      <c r="A61" s="72">
        <v>205951</v>
      </c>
      <c r="B61" s="72">
        <v>2562</v>
      </c>
      <c r="C61" s="72">
        <v>1</v>
      </c>
      <c r="D61" s="72" t="s">
        <v>1979</v>
      </c>
      <c r="E61" s="72" t="s">
        <v>1256</v>
      </c>
      <c r="F61" s="72">
        <v>4228</v>
      </c>
      <c r="G61" s="72" t="s">
        <v>1049</v>
      </c>
      <c r="H61" s="72">
        <v>10956</v>
      </c>
      <c r="I61" s="72" t="s">
        <v>124</v>
      </c>
      <c r="J61" s="72">
        <v>10</v>
      </c>
      <c r="K61" s="72">
        <v>14632</v>
      </c>
      <c r="L61" s="72">
        <v>7</v>
      </c>
      <c r="M61" s="72" t="s">
        <v>252</v>
      </c>
      <c r="N61" s="72" t="s">
        <v>1257</v>
      </c>
      <c r="O61" s="72" t="s">
        <v>127</v>
      </c>
      <c r="P61" s="72" t="s">
        <v>1258</v>
      </c>
      <c r="Q61" s="72" t="s">
        <v>129</v>
      </c>
      <c r="R61" s="72">
        <v>19450101</v>
      </c>
      <c r="S61" s="72">
        <v>35</v>
      </c>
      <c r="T61" s="72">
        <v>74</v>
      </c>
      <c r="U61" s="72">
        <v>1</v>
      </c>
      <c r="V61" s="72" t="s">
        <v>1654</v>
      </c>
      <c r="W61" s="72" t="s">
        <v>219</v>
      </c>
      <c r="X61" s="72" t="s">
        <v>1259</v>
      </c>
      <c r="Y61" s="72">
        <v>7</v>
      </c>
      <c r="Z61" s="72" t="s">
        <v>1260</v>
      </c>
      <c r="AA61" s="72" t="s">
        <v>15</v>
      </c>
      <c r="AB61" s="72" t="s">
        <v>124</v>
      </c>
      <c r="AC61" s="72" t="s">
        <v>1261</v>
      </c>
      <c r="AD61" s="72" t="s">
        <v>132</v>
      </c>
      <c r="AE61" s="72" t="s">
        <v>140</v>
      </c>
      <c r="AF61" s="72" t="s">
        <v>133</v>
      </c>
      <c r="AG61" s="72"/>
      <c r="AH61" s="72"/>
      <c r="AI61" s="72"/>
      <c r="AJ61" s="72" t="s">
        <v>134</v>
      </c>
      <c r="AK61" s="72" t="s">
        <v>135</v>
      </c>
      <c r="AL61" s="72">
        <v>0</v>
      </c>
      <c r="AM61" s="72">
        <v>1</v>
      </c>
      <c r="AN61" s="72" t="s">
        <v>1655</v>
      </c>
      <c r="AO61" s="72">
        <v>0</v>
      </c>
      <c r="AP61" s="72"/>
      <c r="AQ61" s="72" t="s">
        <v>35</v>
      </c>
      <c r="AR61" s="72"/>
      <c r="AS61" s="72"/>
      <c r="AT61" s="72"/>
      <c r="AU61" s="72"/>
      <c r="AV61" s="72" t="s">
        <v>1680</v>
      </c>
      <c r="AW61" s="72" t="s">
        <v>1657</v>
      </c>
      <c r="AX61" s="72" t="s">
        <v>1656</v>
      </c>
      <c r="AY61" s="72" t="s">
        <v>1656</v>
      </c>
      <c r="AZ61" s="72" t="s">
        <v>1656</v>
      </c>
      <c r="BA61" s="72" t="s">
        <v>1657</v>
      </c>
      <c r="BB61" s="72" t="s">
        <v>1657</v>
      </c>
      <c r="BC61" s="72" t="s">
        <v>1657</v>
      </c>
      <c r="BD61" s="72" t="s">
        <v>1657</v>
      </c>
      <c r="BE61" s="72" t="s">
        <v>1657</v>
      </c>
    </row>
    <row r="62" spans="1:57">
      <c r="A62" s="72">
        <v>16746</v>
      </c>
      <c r="B62" s="72">
        <v>2562</v>
      </c>
      <c r="C62" s="72">
        <v>1</v>
      </c>
      <c r="D62" s="72" t="s">
        <v>1779</v>
      </c>
      <c r="E62" s="72" t="s">
        <v>824</v>
      </c>
      <c r="F62" s="72">
        <v>207866</v>
      </c>
      <c r="G62" s="73">
        <v>241771</v>
      </c>
      <c r="H62" s="72">
        <v>10956</v>
      </c>
      <c r="I62" s="72" t="s">
        <v>124</v>
      </c>
      <c r="J62" s="72">
        <v>10</v>
      </c>
      <c r="K62" s="72">
        <v>14632</v>
      </c>
      <c r="L62" s="72">
        <v>7</v>
      </c>
      <c r="M62" s="72" t="s">
        <v>252</v>
      </c>
      <c r="N62" s="72" t="s">
        <v>825</v>
      </c>
      <c r="O62" s="72" t="s">
        <v>127</v>
      </c>
      <c r="P62" s="72" t="s">
        <v>826</v>
      </c>
      <c r="Q62" s="72" t="s">
        <v>129</v>
      </c>
      <c r="R62" s="72">
        <v>19761116</v>
      </c>
      <c r="S62" s="72">
        <v>49.6</v>
      </c>
      <c r="T62" s="72">
        <v>42</v>
      </c>
      <c r="U62" s="72">
        <v>1</v>
      </c>
      <c r="V62" s="72" t="s">
        <v>1654</v>
      </c>
      <c r="W62" s="72" t="s">
        <v>232</v>
      </c>
      <c r="X62" s="72" t="s">
        <v>827</v>
      </c>
      <c r="Y62" s="72">
        <v>6</v>
      </c>
      <c r="Z62" s="72" t="s">
        <v>709</v>
      </c>
      <c r="AA62" s="72" t="s">
        <v>15</v>
      </c>
      <c r="AB62" s="72" t="s">
        <v>124</v>
      </c>
      <c r="AC62" s="72"/>
      <c r="AD62" s="72" t="s">
        <v>132</v>
      </c>
      <c r="AE62" s="72" t="s">
        <v>140</v>
      </c>
      <c r="AF62" s="72"/>
      <c r="AG62" s="72" t="s">
        <v>133</v>
      </c>
      <c r="AH62" s="72"/>
      <c r="AI62" s="72"/>
      <c r="AJ62" s="72" t="s">
        <v>134</v>
      </c>
      <c r="AK62" s="72" t="s">
        <v>135</v>
      </c>
      <c r="AL62" s="72">
        <v>0</v>
      </c>
      <c r="AM62" s="72">
        <v>1</v>
      </c>
      <c r="AN62" s="72" t="s">
        <v>1655</v>
      </c>
      <c r="AO62" s="72">
        <v>0</v>
      </c>
      <c r="AP62" s="72"/>
      <c r="AQ62" s="72" t="s">
        <v>35</v>
      </c>
      <c r="AR62" s="72"/>
      <c r="AS62" s="72"/>
      <c r="AT62" s="72"/>
      <c r="AU62" s="72"/>
      <c r="AV62" s="72" t="s">
        <v>2119</v>
      </c>
      <c r="AW62" s="72" t="s">
        <v>1656</v>
      </c>
      <c r="AX62" s="72" t="s">
        <v>1656</v>
      </c>
      <c r="AY62" s="72" t="s">
        <v>1657</v>
      </c>
      <c r="AZ62" s="72" t="s">
        <v>1657</v>
      </c>
      <c r="BA62" s="72" t="s">
        <v>1657</v>
      </c>
      <c r="BB62" s="72" t="s">
        <v>1657</v>
      </c>
      <c r="BC62" s="72" t="s">
        <v>1657</v>
      </c>
      <c r="BD62" s="72" t="s">
        <v>1657</v>
      </c>
      <c r="BE62" s="72" t="s">
        <v>1657</v>
      </c>
    </row>
    <row r="63" spans="1:57">
      <c r="A63" s="72">
        <v>17139</v>
      </c>
      <c r="B63" s="72">
        <v>2562</v>
      </c>
      <c r="C63" s="72">
        <v>1</v>
      </c>
      <c r="D63" s="72" t="s">
        <v>1781</v>
      </c>
      <c r="E63" s="72" t="s">
        <v>591</v>
      </c>
      <c r="F63" s="72">
        <v>81778</v>
      </c>
      <c r="G63" s="72" t="s">
        <v>228</v>
      </c>
      <c r="H63" s="72">
        <v>10958</v>
      </c>
      <c r="I63" s="72" t="s">
        <v>124</v>
      </c>
      <c r="J63" s="72">
        <v>10</v>
      </c>
      <c r="K63" s="72">
        <v>14632</v>
      </c>
      <c r="L63" s="72">
        <v>7</v>
      </c>
      <c r="M63" s="72" t="s">
        <v>141</v>
      </c>
      <c r="N63" s="72" t="s">
        <v>592</v>
      </c>
      <c r="O63" s="72" t="s">
        <v>127</v>
      </c>
      <c r="P63" s="72" t="s">
        <v>593</v>
      </c>
      <c r="Q63" s="72" t="s">
        <v>129</v>
      </c>
      <c r="R63" s="72">
        <v>19830101</v>
      </c>
      <c r="S63" s="72">
        <v>51</v>
      </c>
      <c r="T63" s="72">
        <v>35</v>
      </c>
      <c r="U63" s="72">
        <v>1</v>
      </c>
      <c r="V63" s="72" t="s">
        <v>1654</v>
      </c>
      <c r="W63" s="72" t="s">
        <v>232</v>
      </c>
      <c r="X63" s="72">
        <v>62</v>
      </c>
      <c r="Y63" s="72">
        <v>0</v>
      </c>
      <c r="Z63" s="72" t="s">
        <v>594</v>
      </c>
      <c r="AA63" s="72" t="s">
        <v>11</v>
      </c>
      <c r="AB63" s="72" t="s">
        <v>124</v>
      </c>
      <c r="AC63" s="72"/>
      <c r="AD63" s="72" t="s">
        <v>132</v>
      </c>
      <c r="AE63" s="72" t="s">
        <v>198</v>
      </c>
      <c r="AF63" s="72"/>
      <c r="AG63" s="72" t="s">
        <v>133</v>
      </c>
      <c r="AH63" s="72"/>
      <c r="AI63" s="72"/>
      <c r="AJ63" s="72" t="s">
        <v>134</v>
      </c>
      <c r="AK63" s="72" t="s">
        <v>226</v>
      </c>
      <c r="AL63" s="72">
        <v>0</v>
      </c>
      <c r="AM63" s="72">
        <v>1</v>
      </c>
      <c r="AN63" s="72" t="s">
        <v>1655</v>
      </c>
      <c r="AO63" s="72">
        <v>0</v>
      </c>
      <c r="AP63" s="72"/>
      <c r="AQ63" s="72" t="s">
        <v>35</v>
      </c>
      <c r="AR63" s="72"/>
      <c r="AS63" s="72"/>
      <c r="AT63" s="72"/>
      <c r="AU63" s="72"/>
      <c r="AV63" s="73">
        <v>43525</v>
      </c>
      <c r="AW63" s="72" t="s">
        <v>1657</v>
      </c>
      <c r="AX63" s="72" t="s">
        <v>1657</v>
      </c>
      <c r="AY63" s="72" t="s">
        <v>1657</v>
      </c>
      <c r="AZ63" s="72" t="s">
        <v>1657</v>
      </c>
      <c r="BA63" s="72" t="s">
        <v>1657</v>
      </c>
      <c r="BB63" s="72" t="s">
        <v>1656</v>
      </c>
      <c r="BC63" s="72" t="s">
        <v>1657</v>
      </c>
      <c r="BD63" s="72" t="s">
        <v>1657</v>
      </c>
      <c r="BE63" s="72" t="s">
        <v>1657</v>
      </c>
    </row>
    <row r="64" spans="1:57">
      <c r="A64" s="72">
        <v>17214</v>
      </c>
      <c r="B64" s="72">
        <v>2562</v>
      </c>
      <c r="C64" s="72">
        <v>1</v>
      </c>
      <c r="D64" s="72" t="s">
        <v>1932</v>
      </c>
      <c r="E64" s="72" t="s">
        <v>1181</v>
      </c>
      <c r="F64" s="72">
        <v>123931</v>
      </c>
      <c r="G64" s="72" t="s">
        <v>673</v>
      </c>
      <c r="H64" s="72">
        <v>10949</v>
      </c>
      <c r="I64" s="72" t="s">
        <v>124</v>
      </c>
      <c r="J64" s="72">
        <v>10</v>
      </c>
      <c r="K64" s="72">
        <v>14632</v>
      </c>
      <c r="L64" s="72">
        <v>7</v>
      </c>
      <c r="M64" s="72" t="s">
        <v>631</v>
      </c>
      <c r="N64" s="72" t="s">
        <v>1182</v>
      </c>
      <c r="O64" s="72" t="s">
        <v>127</v>
      </c>
      <c r="P64" s="72" t="s">
        <v>1183</v>
      </c>
      <c r="Q64" s="72" t="s">
        <v>129</v>
      </c>
      <c r="R64" s="72">
        <v>19320101</v>
      </c>
      <c r="S64" s="72">
        <v>50</v>
      </c>
      <c r="T64" s="72">
        <v>87</v>
      </c>
      <c r="U64" s="72">
        <v>1</v>
      </c>
      <c r="V64" s="72" t="s">
        <v>1654</v>
      </c>
      <c r="W64" s="72" t="s">
        <v>219</v>
      </c>
      <c r="X64" s="72">
        <v>89</v>
      </c>
      <c r="Y64" s="72">
        <v>1</v>
      </c>
      <c r="Z64" s="72" t="s">
        <v>1184</v>
      </c>
      <c r="AA64" s="72" t="s">
        <v>23</v>
      </c>
      <c r="AB64" s="72" t="s">
        <v>124</v>
      </c>
      <c r="AC64" s="72"/>
      <c r="AD64" s="72" t="s">
        <v>132</v>
      </c>
      <c r="AE64" s="72" t="s">
        <v>140</v>
      </c>
      <c r="AF64" s="72"/>
      <c r="AG64" s="72" t="s">
        <v>133</v>
      </c>
      <c r="AH64" s="72"/>
      <c r="AI64" s="72"/>
      <c r="AJ64" s="72" t="s">
        <v>134</v>
      </c>
      <c r="AK64" s="72" t="s">
        <v>135</v>
      </c>
      <c r="AL64" s="72">
        <v>0</v>
      </c>
      <c r="AM64" s="72">
        <v>1</v>
      </c>
      <c r="AN64" s="72" t="s">
        <v>1655</v>
      </c>
      <c r="AO64" s="72">
        <v>0</v>
      </c>
      <c r="AP64" s="72"/>
      <c r="AQ64" s="72" t="s">
        <v>35</v>
      </c>
      <c r="AR64" s="72"/>
      <c r="AS64" s="72"/>
      <c r="AT64" s="72"/>
      <c r="AU64" s="72"/>
      <c r="AV64" s="72" t="s">
        <v>2128</v>
      </c>
      <c r="AW64" s="72" t="s">
        <v>1656</v>
      </c>
      <c r="AX64" s="72" t="s">
        <v>1656</v>
      </c>
      <c r="AY64" s="72" t="s">
        <v>1657</v>
      </c>
      <c r="AZ64" s="72" t="s">
        <v>1657</v>
      </c>
      <c r="BA64" s="72" t="s">
        <v>1657</v>
      </c>
      <c r="BB64" s="72" t="s">
        <v>1657</v>
      </c>
      <c r="BC64" s="72" t="s">
        <v>1657</v>
      </c>
      <c r="BD64" s="72" t="s">
        <v>1657</v>
      </c>
      <c r="BE64" s="72" t="s">
        <v>1657</v>
      </c>
    </row>
    <row r="65" spans="1:57">
      <c r="A65" s="72">
        <v>17517</v>
      </c>
      <c r="B65" s="72">
        <v>2562</v>
      </c>
      <c r="C65" s="72">
        <v>1</v>
      </c>
      <c r="D65" s="72" t="s">
        <v>1831</v>
      </c>
      <c r="E65" s="72" t="s">
        <v>981</v>
      </c>
      <c r="F65" s="72">
        <v>154</v>
      </c>
      <c r="G65" s="72" t="s">
        <v>807</v>
      </c>
      <c r="H65" s="72">
        <v>10945</v>
      </c>
      <c r="I65" s="72" t="s">
        <v>124</v>
      </c>
      <c r="J65" s="72">
        <v>10</v>
      </c>
      <c r="K65" s="72">
        <v>14632</v>
      </c>
      <c r="L65" s="72">
        <v>7</v>
      </c>
      <c r="M65" s="72" t="s">
        <v>243</v>
      </c>
      <c r="N65" s="72" t="s">
        <v>982</v>
      </c>
      <c r="O65" s="72" t="s">
        <v>127</v>
      </c>
      <c r="P65" s="72" t="s">
        <v>983</v>
      </c>
      <c r="Q65" s="72" t="s">
        <v>129</v>
      </c>
      <c r="R65" s="72">
        <v>19420101</v>
      </c>
      <c r="S65" s="72">
        <v>38</v>
      </c>
      <c r="T65" s="72">
        <v>77</v>
      </c>
      <c r="U65" s="72">
        <v>1</v>
      </c>
      <c r="V65" s="72" t="s">
        <v>1654</v>
      </c>
      <c r="W65" s="72" t="s">
        <v>130</v>
      </c>
      <c r="X65" s="72">
        <v>27</v>
      </c>
      <c r="Y65" s="72">
        <v>12</v>
      </c>
      <c r="Z65" s="72" t="s">
        <v>16</v>
      </c>
      <c r="AA65" s="72" t="s">
        <v>16</v>
      </c>
      <c r="AB65" s="72" t="s">
        <v>124</v>
      </c>
      <c r="AC65" s="72">
        <v>945148817</v>
      </c>
      <c r="AD65" s="72" t="s">
        <v>132</v>
      </c>
      <c r="AE65" s="72" t="s">
        <v>206</v>
      </c>
      <c r="AF65" s="72"/>
      <c r="AG65" s="72" t="s">
        <v>133</v>
      </c>
      <c r="AH65" s="72"/>
      <c r="AI65" s="72"/>
      <c r="AJ65" s="72" t="s">
        <v>134</v>
      </c>
      <c r="AK65" s="72" t="s">
        <v>135</v>
      </c>
      <c r="AL65" s="72">
        <v>0</v>
      </c>
      <c r="AM65" s="72">
        <v>1</v>
      </c>
      <c r="AN65" s="72" t="s">
        <v>1655</v>
      </c>
      <c r="AO65" s="72">
        <v>0</v>
      </c>
      <c r="AP65" s="72"/>
      <c r="AQ65" s="72" t="s">
        <v>35</v>
      </c>
      <c r="AR65" s="72"/>
      <c r="AS65" s="72"/>
      <c r="AT65" s="72"/>
      <c r="AU65" s="72"/>
      <c r="AV65" s="73">
        <v>43649</v>
      </c>
      <c r="AW65" s="72" t="s">
        <v>1656</v>
      </c>
      <c r="AX65" s="72" t="s">
        <v>1656</v>
      </c>
      <c r="AY65" s="72" t="s">
        <v>1657</v>
      </c>
      <c r="AZ65" s="72" t="s">
        <v>1657</v>
      </c>
      <c r="BA65" s="72" t="s">
        <v>1657</v>
      </c>
      <c r="BB65" s="72" t="s">
        <v>1657</v>
      </c>
      <c r="BC65" s="72" t="s">
        <v>1657</v>
      </c>
      <c r="BD65" s="72" t="s">
        <v>1657</v>
      </c>
      <c r="BE65" s="72" t="s">
        <v>1657</v>
      </c>
    </row>
    <row r="66" spans="1:57">
      <c r="A66" s="72">
        <v>56273</v>
      </c>
      <c r="B66" s="72">
        <v>2562</v>
      </c>
      <c r="C66" s="72">
        <v>1</v>
      </c>
      <c r="D66" s="72" t="s">
        <v>1796</v>
      </c>
      <c r="E66" s="72" t="s">
        <v>606</v>
      </c>
      <c r="F66" s="72">
        <v>91318</v>
      </c>
      <c r="G66" s="72" t="s">
        <v>599</v>
      </c>
      <c r="H66" s="72">
        <v>11443</v>
      </c>
      <c r="I66" s="72" t="s">
        <v>124</v>
      </c>
      <c r="J66" s="72">
        <v>10</v>
      </c>
      <c r="K66" s="72">
        <v>14632</v>
      </c>
      <c r="L66" s="72">
        <v>6</v>
      </c>
      <c r="M66" s="72" t="s">
        <v>184</v>
      </c>
      <c r="N66" s="72" t="s">
        <v>607</v>
      </c>
      <c r="O66" s="72" t="s">
        <v>127</v>
      </c>
      <c r="P66" s="72" t="s">
        <v>608</v>
      </c>
      <c r="Q66" s="72" t="s">
        <v>129</v>
      </c>
      <c r="R66" s="72">
        <v>19690610</v>
      </c>
      <c r="S66" s="72">
        <v>50</v>
      </c>
      <c r="T66" s="72">
        <v>49</v>
      </c>
      <c r="U66" s="72">
        <v>1</v>
      </c>
      <c r="V66" s="72" t="s">
        <v>1654</v>
      </c>
      <c r="W66" s="72" t="s">
        <v>232</v>
      </c>
      <c r="X66" s="72">
        <v>375</v>
      </c>
      <c r="Y66" s="72">
        <v>30</v>
      </c>
      <c r="Z66" s="72" t="s">
        <v>188</v>
      </c>
      <c r="AA66" s="72" t="s">
        <v>21</v>
      </c>
      <c r="AB66" s="72" t="s">
        <v>124</v>
      </c>
      <c r="AC66" s="72" t="s">
        <v>581</v>
      </c>
      <c r="AD66" s="72" t="s">
        <v>132</v>
      </c>
      <c r="AE66" s="72" t="s">
        <v>206</v>
      </c>
      <c r="AF66" s="72"/>
      <c r="AG66" s="72"/>
      <c r="AH66" s="72"/>
      <c r="AI66" s="72"/>
      <c r="AJ66" s="72" t="s">
        <v>134</v>
      </c>
      <c r="AK66" s="72" t="s">
        <v>135</v>
      </c>
      <c r="AL66" s="72">
        <v>0</v>
      </c>
      <c r="AM66" s="72">
        <v>1</v>
      </c>
      <c r="AN66" s="72" t="s">
        <v>1655</v>
      </c>
      <c r="AO66" s="72">
        <v>0</v>
      </c>
      <c r="AP66" s="72"/>
      <c r="AQ66" s="72" t="s">
        <v>35</v>
      </c>
      <c r="AR66" s="72"/>
      <c r="AS66" s="72"/>
      <c r="AT66" s="72"/>
      <c r="AU66" s="72"/>
      <c r="AV66" s="73">
        <v>43647</v>
      </c>
      <c r="AW66" s="72" t="s">
        <v>1656</v>
      </c>
      <c r="AX66" s="72" t="s">
        <v>1656</v>
      </c>
      <c r="AY66" s="72" t="s">
        <v>1656</v>
      </c>
      <c r="AZ66" s="72" t="s">
        <v>1656</v>
      </c>
      <c r="BA66" s="72" t="s">
        <v>1657</v>
      </c>
      <c r="BB66" s="72" t="s">
        <v>1657</v>
      </c>
      <c r="BC66" s="72" t="s">
        <v>1657</v>
      </c>
      <c r="BD66" s="72" t="s">
        <v>1657</v>
      </c>
      <c r="BE66" s="72" t="s">
        <v>1657</v>
      </c>
    </row>
    <row r="67" spans="1:57">
      <c r="A67" s="72">
        <v>135902</v>
      </c>
      <c r="B67" s="72">
        <v>2562</v>
      </c>
      <c r="C67" s="72">
        <v>1</v>
      </c>
      <c r="D67" s="72" t="s">
        <v>1832</v>
      </c>
      <c r="E67" s="72" t="s">
        <v>345</v>
      </c>
      <c r="F67" s="72">
        <v>46951</v>
      </c>
      <c r="G67" s="73">
        <v>241589</v>
      </c>
      <c r="H67" s="72">
        <v>10956</v>
      </c>
      <c r="I67" s="72" t="s">
        <v>124</v>
      </c>
      <c r="J67" s="72">
        <v>10</v>
      </c>
      <c r="K67" s="72">
        <v>14632</v>
      </c>
      <c r="L67" s="72">
        <v>7</v>
      </c>
      <c r="M67" s="72" t="s">
        <v>252</v>
      </c>
      <c r="N67" s="72" t="s">
        <v>346</v>
      </c>
      <c r="O67" s="72" t="s">
        <v>127</v>
      </c>
      <c r="P67" s="72" t="s">
        <v>347</v>
      </c>
      <c r="Q67" s="72" t="s">
        <v>129</v>
      </c>
      <c r="R67" s="72">
        <v>19560414</v>
      </c>
      <c r="S67" s="72">
        <v>53</v>
      </c>
      <c r="T67" s="72">
        <v>62</v>
      </c>
      <c r="U67" s="72">
        <v>1</v>
      </c>
      <c r="V67" s="72" t="s">
        <v>1654</v>
      </c>
      <c r="W67" s="72" t="s">
        <v>219</v>
      </c>
      <c r="X67" s="72" t="s">
        <v>348</v>
      </c>
      <c r="Y67" s="72">
        <v>3</v>
      </c>
      <c r="Z67" s="72" t="s">
        <v>349</v>
      </c>
      <c r="AA67" s="72" t="s">
        <v>15</v>
      </c>
      <c r="AB67" s="72" t="s">
        <v>124</v>
      </c>
      <c r="AC67" s="72">
        <v>871509410</v>
      </c>
      <c r="AD67" s="72" t="s">
        <v>132</v>
      </c>
      <c r="AE67" s="72" t="s">
        <v>206</v>
      </c>
      <c r="AF67" s="72"/>
      <c r="AG67" s="72" t="s">
        <v>133</v>
      </c>
      <c r="AH67" s="72"/>
      <c r="AI67" s="72"/>
      <c r="AJ67" s="72" t="s">
        <v>134</v>
      </c>
      <c r="AK67" s="72" t="s">
        <v>135</v>
      </c>
      <c r="AL67" s="72">
        <v>0</v>
      </c>
      <c r="AM67" s="72">
        <v>1</v>
      </c>
      <c r="AN67" s="72" t="s">
        <v>1655</v>
      </c>
      <c r="AO67" s="72">
        <v>0</v>
      </c>
      <c r="AP67" s="72"/>
      <c r="AQ67" s="72" t="s">
        <v>35</v>
      </c>
      <c r="AR67" s="72"/>
      <c r="AS67" s="72"/>
      <c r="AT67" s="72"/>
      <c r="AU67" s="72"/>
      <c r="AV67" s="73">
        <v>43679</v>
      </c>
      <c r="AW67" s="72" t="s">
        <v>1656</v>
      </c>
      <c r="AX67" s="72" t="s">
        <v>1656</v>
      </c>
      <c r="AY67" s="72" t="s">
        <v>1657</v>
      </c>
      <c r="AZ67" s="72" t="s">
        <v>1657</v>
      </c>
      <c r="BA67" s="72" t="s">
        <v>1657</v>
      </c>
      <c r="BB67" s="72" t="s">
        <v>1657</v>
      </c>
      <c r="BC67" s="72" t="s">
        <v>1657</v>
      </c>
      <c r="BD67" s="72" t="s">
        <v>1657</v>
      </c>
      <c r="BE67" s="72" t="s">
        <v>1657</v>
      </c>
    </row>
    <row r="68" spans="1:57">
      <c r="A68" s="72">
        <v>136344</v>
      </c>
      <c r="B68" s="72">
        <v>2562</v>
      </c>
      <c r="C68" s="72">
        <v>1</v>
      </c>
      <c r="D68" s="72" t="s">
        <v>1804</v>
      </c>
      <c r="E68" s="72" t="s">
        <v>1426</v>
      </c>
      <c r="F68" s="72">
        <v>250992</v>
      </c>
      <c r="G68" s="72" t="s">
        <v>712</v>
      </c>
      <c r="H68" s="72">
        <v>21984</v>
      </c>
      <c r="I68" s="72" t="s">
        <v>124</v>
      </c>
      <c r="J68" s="72">
        <v>10</v>
      </c>
      <c r="K68" s="72">
        <v>14632</v>
      </c>
      <c r="L68" s="72">
        <v>6</v>
      </c>
      <c r="M68" s="72" t="s">
        <v>155</v>
      </c>
      <c r="N68" s="72" t="s">
        <v>1427</v>
      </c>
      <c r="O68" s="72" t="s">
        <v>127</v>
      </c>
      <c r="P68" s="72" t="s">
        <v>1428</v>
      </c>
      <c r="Q68" s="72" t="s">
        <v>129</v>
      </c>
      <c r="R68" s="72">
        <v>19990101</v>
      </c>
      <c r="S68" s="72">
        <v>36</v>
      </c>
      <c r="T68" s="72">
        <v>19</v>
      </c>
      <c r="U68" s="72">
        <v>1</v>
      </c>
      <c r="V68" s="72" t="s">
        <v>1654</v>
      </c>
      <c r="W68" s="72" t="s">
        <v>130</v>
      </c>
      <c r="X68" s="72" t="s">
        <v>1429</v>
      </c>
      <c r="Y68" s="72">
        <v>0</v>
      </c>
      <c r="Z68" s="72" t="s">
        <v>194</v>
      </c>
      <c r="AA68" s="72" t="s">
        <v>146</v>
      </c>
      <c r="AB68" s="72" t="s">
        <v>124</v>
      </c>
      <c r="AC68" s="72"/>
      <c r="AD68" s="72" t="s">
        <v>132</v>
      </c>
      <c r="AE68" s="72" t="s">
        <v>133</v>
      </c>
      <c r="AF68" s="72"/>
      <c r="AG68" s="72" t="s">
        <v>133</v>
      </c>
      <c r="AH68" s="72"/>
      <c r="AI68" s="72"/>
      <c r="AJ68" s="72" t="s">
        <v>133</v>
      </c>
      <c r="AK68" s="72" t="s">
        <v>135</v>
      </c>
      <c r="AL68" s="72">
        <v>0</v>
      </c>
      <c r="AM68" s="72">
        <v>1</v>
      </c>
      <c r="AN68" s="72" t="s">
        <v>1655</v>
      </c>
      <c r="AO68" s="72">
        <v>0</v>
      </c>
      <c r="AP68" s="72"/>
      <c r="AQ68" s="72" t="s">
        <v>35</v>
      </c>
      <c r="AR68" s="72"/>
      <c r="AS68" s="72"/>
      <c r="AT68" s="72"/>
      <c r="AU68" s="72"/>
      <c r="AV68" s="72" t="s">
        <v>1805</v>
      </c>
      <c r="AW68" s="72" t="s">
        <v>1656</v>
      </c>
      <c r="AX68" s="72" t="s">
        <v>1656</v>
      </c>
      <c r="AY68" s="72" t="s">
        <v>1657</v>
      </c>
      <c r="AZ68" s="72" t="s">
        <v>1657</v>
      </c>
      <c r="BA68" s="72" t="s">
        <v>1657</v>
      </c>
      <c r="BB68" s="72" t="s">
        <v>1657</v>
      </c>
      <c r="BC68" s="72" t="s">
        <v>1657</v>
      </c>
      <c r="BD68" s="72" t="s">
        <v>1657</v>
      </c>
      <c r="BE68" s="72" t="s">
        <v>1657</v>
      </c>
    </row>
    <row r="69" spans="1:57">
      <c r="A69" s="72">
        <v>174562</v>
      </c>
      <c r="B69" s="72">
        <v>2562</v>
      </c>
      <c r="C69" s="72">
        <v>1</v>
      </c>
      <c r="D69" s="72" t="s">
        <v>2055</v>
      </c>
      <c r="E69" s="72" t="s">
        <v>903</v>
      </c>
      <c r="F69" s="72">
        <v>61347</v>
      </c>
      <c r="G69" s="72" t="s">
        <v>301</v>
      </c>
      <c r="H69" s="72">
        <v>10958</v>
      </c>
      <c r="I69" s="72" t="s">
        <v>124</v>
      </c>
      <c r="J69" s="72">
        <v>10</v>
      </c>
      <c r="K69" s="72">
        <v>14632</v>
      </c>
      <c r="L69" s="72">
        <v>7</v>
      </c>
      <c r="M69" s="72" t="s">
        <v>141</v>
      </c>
      <c r="N69" s="72" t="s">
        <v>904</v>
      </c>
      <c r="O69" s="72" t="s">
        <v>150</v>
      </c>
      <c r="P69" s="72" t="s">
        <v>905</v>
      </c>
      <c r="Q69" s="72" t="s">
        <v>152</v>
      </c>
      <c r="R69" s="72">
        <v>19780101</v>
      </c>
      <c r="S69" s="72">
        <v>47</v>
      </c>
      <c r="T69" s="72">
        <v>40</v>
      </c>
      <c r="U69" s="72">
        <v>1</v>
      </c>
      <c r="V69" s="72" t="s">
        <v>1654</v>
      </c>
      <c r="W69" s="72" t="s">
        <v>130</v>
      </c>
      <c r="X69" s="72">
        <v>41</v>
      </c>
      <c r="Y69" s="72">
        <v>7</v>
      </c>
      <c r="Z69" s="72" t="s">
        <v>18</v>
      </c>
      <c r="AA69" s="72" t="s">
        <v>11</v>
      </c>
      <c r="AB69" s="72" t="s">
        <v>124</v>
      </c>
      <c r="AC69" s="72">
        <v>946475962</v>
      </c>
      <c r="AD69" s="72" t="s">
        <v>132</v>
      </c>
      <c r="AE69" s="72" t="s">
        <v>140</v>
      </c>
      <c r="AF69" s="72"/>
      <c r="AG69" s="72" t="s">
        <v>133</v>
      </c>
      <c r="AH69" s="72"/>
      <c r="AI69" s="72"/>
      <c r="AJ69" s="72" t="s">
        <v>134</v>
      </c>
      <c r="AK69" s="72"/>
      <c r="AL69" s="72">
        <v>0</v>
      </c>
      <c r="AM69" s="72">
        <v>1</v>
      </c>
      <c r="AN69" s="72" t="s">
        <v>1655</v>
      </c>
      <c r="AO69" s="72">
        <v>0</v>
      </c>
      <c r="AP69" s="72"/>
      <c r="AQ69" s="72" t="s">
        <v>35</v>
      </c>
      <c r="AR69" s="72"/>
      <c r="AS69" s="72"/>
      <c r="AT69" s="72"/>
      <c r="AU69" s="72"/>
      <c r="AV69" s="73">
        <v>43649</v>
      </c>
      <c r="AW69" s="72" t="s">
        <v>1657</v>
      </c>
      <c r="AX69" s="72" t="s">
        <v>1657</v>
      </c>
      <c r="AY69" s="72" t="s">
        <v>1657</v>
      </c>
      <c r="AZ69" s="72" t="s">
        <v>1657</v>
      </c>
      <c r="BA69" s="72" t="s">
        <v>1657</v>
      </c>
      <c r="BB69" s="72" t="s">
        <v>1656</v>
      </c>
      <c r="BC69" s="72" t="s">
        <v>1657</v>
      </c>
      <c r="BD69" s="72" t="s">
        <v>1657</v>
      </c>
      <c r="BE69" s="72" t="s">
        <v>1657</v>
      </c>
    </row>
    <row r="70" spans="1:57">
      <c r="A70" s="72">
        <v>174867</v>
      </c>
      <c r="B70" s="72">
        <v>2562</v>
      </c>
      <c r="C70" s="72">
        <v>1</v>
      </c>
      <c r="D70" s="72" t="s">
        <v>1970</v>
      </c>
      <c r="E70" s="72" t="s">
        <v>1251</v>
      </c>
      <c r="F70" s="72">
        <v>147389</v>
      </c>
      <c r="G70" s="73">
        <v>241590</v>
      </c>
      <c r="H70" s="72">
        <v>10956</v>
      </c>
      <c r="I70" s="72" t="s">
        <v>124</v>
      </c>
      <c r="J70" s="72">
        <v>10</v>
      </c>
      <c r="K70" s="72">
        <v>14632</v>
      </c>
      <c r="L70" s="72">
        <v>7</v>
      </c>
      <c r="M70" s="72" t="s">
        <v>252</v>
      </c>
      <c r="N70" s="72" t="s">
        <v>1252</v>
      </c>
      <c r="O70" s="72" t="s">
        <v>150</v>
      </c>
      <c r="P70" s="72" t="s">
        <v>1253</v>
      </c>
      <c r="Q70" s="72" t="s">
        <v>152</v>
      </c>
      <c r="R70" s="72">
        <v>19400711</v>
      </c>
      <c r="S70" s="72">
        <v>32</v>
      </c>
      <c r="T70" s="72">
        <v>78</v>
      </c>
      <c r="U70" s="72">
        <v>1</v>
      </c>
      <c r="V70" s="72" t="s">
        <v>1654</v>
      </c>
      <c r="W70" s="72" t="s">
        <v>219</v>
      </c>
      <c r="X70" s="72" t="s">
        <v>1254</v>
      </c>
      <c r="Y70" s="72">
        <v>9</v>
      </c>
      <c r="Z70" s="72" t="s">
        <v>1215</v>
      </c>
      <c r="AA70" s="72" t="s">
        <v>17</v>
      </c>
      <c r="AB70" s="72" t="s">
        <v>124</v>
      </c>
      <c r="AC70" s="72" t="s">
        <v>1255</v>
      </c>
      <c r="AD70" s="72" t="s">
        <v>132</v>
      </c>
      <c r="AE70" s="72" t="s">
        <v>133</v>
      </c>
      <c r="AF70" s="72"/>
      <c r="AG70" s="72" t="s">
        <v>133</v>
      </c>
      <c r="AH70" s="72"/>
      <c r="AI70" s="72"/>
      <c r="AJ70" s="72" t="s">
        <v>133</v>
      </c>
      <c r="AK70" s="72" t="s">
        <v>135</v>
      </c>
      <c r="AL70" s="72">
        <v>0</v>
      </c>
      <c r="AM70" s="72">
        <v>1</v>
      </c>
      <c r="AN70" s="72" t="s">
        <v>1655</v>
      </c>
      <c r="AO70" s="72">
        <v>0</v>
      </c>
      <c r="AP70" s="72"/>
      <c r="AQ70" s="72" t="s">
        <v>35</v>
      </c>
      <c r="AR70" s="72"/>
      <c r="AS70" s="72"/>
      <c r="AT70" s="72"/>
      <c r="AU70" s="72"/>
      <c r="AV70" s="73">
        <v>43467</v>
      </c>
      <c r="AW70" s="72" t="s">
        <v>1656</v>
      </c>
      <c r="AX70" s="72" t="s">
        <v>1656</v>
      </c>
      <c r="AY70" s="72" t="s">
        <v>1657</v>
      </c>
      <c r="AZ70" s="72" t="s">
        <v>1657</v>
      </c>
      <c r="BA70" s="72" t="s">
        <v>1657</v>
      </c>
      <c r="BB70" s="72" t="s">
        <v>1657</v>
      </c>
      <c r="BC70" s="72" t="s">
        <v>1657</v>
      </c>
      <c r="BD70" s="72" t="s">
        <v>1657</v>
      </c>
      <c r="BE70" s="72" t="s">
        <v>1657</v>
      </c>
    </row>
    <row r="71" spans="1:57">
      <c r="A71" s="72">
        <v>212386</v>
      </c>
      <c r="B71" s="72">
        <v>2562</v>
      </c>
      <c r="C71" s="72">
        <v>1</v>
      </c>
      <c r="D71" s="72" t="s">
        <v>1986</v>
      </c>
      <c r="E71" s="72" t="s">
        <v>1269</v>
      </c>
      <c r="F71" s="72">
        <v>73213</v>
      </c>
      <c r="G71" s="73">
        <v>241619</v>
      </c>
      <c r="H71" s="72">
        <v>10958</v>
      </c>
      <c r="I71" s="72" t="s">
        <v>124</v>
      </c>
      <c r="J71" s="72">
        <v>10</v>
      </c>
      <c r="K71" s="72">
        <v>14632</v>
      </c>
      <c r="L71" s="72">
        <v>7</v>
      </c>
      <c r="M71" s="72" t="s">
        <v>141</v>
      </c>
      <c r="N71" s="72" t="s">
        <v>1270</v>
      </c>
      <c r="O71" s="72" t="s">
        <v>127</v>
      </c>
      <c r="P71" s="72" t="s">
        <v>1271</v>
      </c>
      <c r="Q71" s="72" t="s">
        <v>129</v>
      </c>
      <c r="R71" s="72">
        <v>19780118</v>
      </c>
      <c r="S71" s="72">
        <v>38</v>
      </c>
      <c r="T71" s="72">
        <v>41</v>
      </c>
      <c r="U71" s="72">
        <v>1</v>
      </c>
      <c r="V71" s="72" t="s">
        <v>1654</v>
      </c>
      <c r="W71" s="72" t="s">
        <v>130</v>
      </c>
      <c r="X71" s="72">
        <v>72</v>
      </c>
      <c r="Y71" s="72">
        <v>10</v>
      </c>
      <c r="Z71" s="72" t="s">
        <v>1162</v>
      </c>
      <c r="AA71" s="72" t="s">
        <v>11</v>
      </c>
      <c r="AB71" s="72" t="s">
        <v>124</v>
      </c>
      <c r="AC71" s="72"/>
      <c r="AD71" s="72" t="s">
        <v>132</v>
      </c>
      <c r="AE71" s="72" t="s">
        <v>198</v>
      </c>
      <c r="AF71" s="72"/>
      <c r="AG71" s="72" t="s">
        <v>133</v>
      </c>
      <c r="AH71" s="72"/>
      <c r="AI71" s="72"/>
      <c r="AJ71" s="72" t="s">
        <v>134</v>
      </c>
      <c r="AK71" s="72" t="s">
        <v>135</v>
      </c>
      <c r="AL71" s="72">
        <v>0</v>
      </c>
      <c r="AM71" s="72">
        <v>1</v>
      </c>
      <c r="AN71" s="72" t="s">
        <v>1655</v>
      </c>
      <c r="AO71" s="72">
        <v>0</v>
      </c>
      <c r="AP71" s="72"/>
      <c r="AQ71" s="72" t="s">
        <v>35</v>
      </c>
      <c r="AR71" s="72"/>
      <c r="AS71" s="72"/>
      <c r="AT71" s="72"/>
      <c r="AU71" s="72"/>
      <c r="AV71" s="72" t="s">
        <v>1751</v>
      </c>
      <c r="AW71" s="72" t="s">
        <v>1657</v>
      </c>
      <c r="AX71" s="72" t="s">
        <v>1657</v>
      </c>
      <c r="AY71" s="72" t="s">
        <v>1657</v>
      </c>
      <c r="AZ71" s="72" t="s">
        <v>1657</v>
      </c>
      <c r="BA71" s="72" t="s">
        <v>1657</v>
      </c>
      <c r="BB71" s="72" t="s">
        <v>1656</v>
      </c>
      <c r="BC71" s="72" t="s">
        <v>1657</v>
      </c>
      <c r="BD71" s="72" t="s">
        <v>1657</v>
      </c>
      <c r="BE71" s="72" t="s">
        <v>1657</v>
      </c>
    </row>
    <row r="72" spans="1:57">
      <c r="A72" s="72">
        <v>10404</v>
      </c>
      <c r="B72" s="72">
        <v>2562</v>
      </c>
      <c r="C72" s="72">
        <v>1</v>
      </c>
      <c r="D72" s="72" t="s">
        <v>1806</v>
      </c>
      <c r="E72" s="72" t="s">
        <v>654</v>
      </c>
      <c r="F72" s="72">
        <v>73380</v>
      </c>
      <c r="G72" s="72" t="s">
        <v>262</v>
      </c>
      <c r="H72" s="72">
        <v>10946</v>
      </c>
      <c r="I72" s="72" t="s">
        <v>124</v>
      </c>
      <c r="J72" s="72">
        <v>10</v>
      </c>
      <c r="K72" s="72">
        <v>14632</v>
      </c>
      <c r="L72" s="72">
        <v>7</v>
      </c>
      <c r="M72" s="72" t="s">
        <v>171</v>
      </c>
      <c r="N72" s="72" t="s">
        <v>655</v>
      </c>
      <c r="O72" s="72" t="s">
        <v>150</v>
      </c>
      <c r="P72" s="72" t="s">
        <v>656</v>
      </c>
      <c r="Q72" s="72" t="s">
        <v>152</v>
      </c>
      <c r="R72" s="72">
        <v>19640718</v>
      </c>
      <c r="S72" s="72">
        <v>53</v>
      </c>
      <c r="T72" s="72">
        <v>54</v>
      </c>
      <c r="U72" s="72">
        <v>1</v>
      </c>
      <c r="V72" s="72" t="s">
        <v>1654</v>
      </c>
      <c r="W72" s="72" t="s">
        <v>219</v>
      </c>
      <c r="X72" s="72">
        <v>130</v>
      </c>
      <c r="Y72" s="72">
        <v>12</v>
      </c>
      <c r="Z72" s="72" t="s">
        <v>506</v>
      </c>
      <c r="AA72" s="72" t="s">
        <v>4</v>
      </c>
      <c r="AB72" s="72" t="s">
        <v>124</v>
      </c>
      <c r="AC72" s="72">
        <v>879744596</v>
      </c>
      <c r="AD72" s="72" t="s">
        <v>132</v>
      </c>
      <c r="AE72" s="72" t="s">
        <v>133</v>
      </c>
      <c r="AF72" s="72"/>
      <c r="AG72" s="72" t="s">
        <v>133</v>
      </c>
      <c r="AH72" s="72"/>
      <c r="AI72" s="72"/>
      <c r="AJ72" s="72" t="s">
        <v>133</v>
      </c>
      <c r="AK72" s="72" t="s">
        <v>135</v>
      </c>
      <c r="AL72" s="72">
        <v>0</v>
      </c>
      <c r="AM72" s="72">
        <v>1</v>
      </c>
      <c r="AN72" s="72" t="s">
        <v>1655</v>
      </c>
      <c r="AO72" s="72">
        <v>0</v>
      </c>
      <c r="AP72" s="72"/>
      <c r="AQ72" s="72" t="s">
        <v>35</v>
      </c>
      <c r="AR72" s="72"/>
      <c r="AS72" s="72"/>
      <c r="AT72" s="72"/>
      <c r="AU72" s="72"/>
      <c r="AV72" s="73">
        <v>43679</v>
      </c>
      <c r="AW72" s="72" t="s">
        <v>1656</v>
      </c>
      <c r="AX72" s="72" t="s">
        <v>1656</v>
      </c>
      <c r="AY72" s="72" t="s">
        <v>1657</v>
      </c>
      <c r="AZ72" s="72" t="s">
        <v>1657</v>
      </c>
      <c r="BA72" s="72" t="s">
        <v>1657</v>
      </c>
      <c r="BB72" s="72" t="s">
        <v>1657</v>
      </c>
      <c r="BC72" s="72" t="s">
        <v>1657</v>
      </c>
      <c r="BD72" s="72" t="s">
        <v>1657</v>
      </c>
      <c r="BE72" s="72" t="s">
        <v>1657</v>
      </c>
    </row>
    <row r="73" spans="1:57">
      <c r="A73" s="72">
        <v>49515</v>
      </c>
      <c r="B73" s="72">
        <v>2562</v>
      </c>
      <c r="C73" s="72">
        <v>1</v>
      </c>
      <c r="D73" s="72" t="s">
        <v>1920</v>
      </c>
      <c r="E73" s="72" t="s">
        <v>767</v>
      </c>
      <c r="F73" s="72">
        <v>4377</v>
      </c>
      <c r="G73" s="72" t="s">
        <v>387</v>
      </c>
      <c r="H73" s="72">
        <v>10953</v>
      </c>
      <c r="I73" s="72" t="s">
        <v>124</v>
      </c>
      <c r="J73" s="72">
        <v>10</v>
      </c>
      <c r="K73" s="72">
        <v>14632</v>
      </c>
      <c r="L73" s="72">
        <v>7</v>
      </c>
      <c r="M73" s="72" t="s">
        <v>768</v>
      </c>
      <c r="N73" s="72" t="s">
        <v>769</v>
      </c>
      <c r="O73" s="72" t="s">
        <v>127</v>
      </c>
      <c r="P73" s="72" t="s">
        <v>770</v>
      </c>
      <c r="Q73" s="72" t="s">
        <v>129</v>
      </c>
      <c r="R73" s="72">
        <v>19700101</v>
      </c>
      <c r="S73" s="72">
        <v>49</v>
      </c>
      <c r="T73" s="72">
        <v>48</v>
      </c>
      <c r="U73" s="72">
        <v>1</v>
      </c>
      <c r="V73" s="72" t="s">
        <v>1654</v>
      </c>
      <c r="W73" s="72" t="s">
        <v>219</v>
      </c>
      <c r="X73" s="72">
        <v>21</v>
      </c>
      <c r="Y73" s="72">
        <v>13</v>
      </c>
      <c r="Z73" s="72" t="s">
        <v>771</v>
      </c>
      <c r="AA73" s="72" t="s">
        <v>3</v>
      </c>
      <c r="AB73" s="72" t="s">
        <v>124</v>
      </c>
      <c r="AC73" s="72"/>
      <c r="AD73" s="72" t="s">
        <v>132</v>
      </c>
      <c r="AE73" s="72" t="s">
        <v>198</v>
      </c>
      <c r="AF73" s="72"/>
      <c r="AG73" s="72"/>
      <c r="AH73" s="72" t="s">
        <v>133</v>
      </c>
      <c r="AI73" s="72"/>
      <c r="AJ73" s="72" t="s">
        <v>134</v>
      </c>
      <c r="AK73" s="72"/>
      <c r="AL73" s="72">
        <v>0</v>
      </c>
      <c r="AM73" s="72">
        <v>1</v>
      </c>
      <c r="AN73" s="72" t="s">
        <v>1655</v>
      </c>
      <c r="AO73" s="72">
        <v>0</v>
      </c>
      <c r="AP73" s="72"/>
      <c r="AQ73" s="72" t="s">
        <v>35</v>
      </c>
      <c r="AR73" s="72"/>
      <c r="AS73" s="72"/>
      <c r="AT73" s="72"/>
      <c r="AU73" s="72"/>
      <c r="AV73" s="72" t="s">
        <v>2123</v>
      </c>
      <c r="AW73" s="72" t="s">
        <v>1656</v>
      </c>
      <c r="AX73" s="72" t="s">
        <v>1656</v>
      </c>
      <c r="AY73" s="72" t="s">
        <v>1657</v>
      </c>
      <c r="AZ73" s="72" t="s">
        <v>1657</v>
      </c>
      <c r="BA73" s="72" t="s">
        <v>1657</v>
      </c>
      <c r="BB73" s="72" t="s">
        <v>1657</v>
      </c>
      <c r="BC73" s="72" t="s">
        <v>1657</v>
      </c>
      <c r="BD73" s="72" t="s">
        <v>1657</v>
      </c>
      <c r="BE73" s="72" t="s">
        <v>1657</v>
      </c>
    </row>
    <row r="74" spans="1:57">
      <c r="A74" s="72">
        <v>49734</v>
      </c>
      <c r="B74" s="72">
        <v>2562</v>
      </c>
      <c r="C74" s="72">
        <v>1</v>
      </c>
      <c r="D74" s="72" t="s">
        <v>1705</v>
      </c>
      <c r="E74" s="72" t="s">
        <v>508</v>
      </c>
      <c r="F74" s="72">
        <v>12312</v>
      </c>
      <c r="G74" s="72" t="s">
        <v>370</v>
      </c>
      <c r="H74" s="72">
        <v>24821</v>
      </c>
      <c r="I74" s="72" t="s">
        <v>124</v>
      </c>
      <c r="J74" s="72">
        <v>10</v>
      </c>
      <c r="K74" s="72">
        <v>14632</v>
      </c>
      <c r="L74" s="72">
        <v>7</v>
      </c>
      <c r="M74" s="72" t="s">
        <v>371</v>
      </c>
      <c r="N74" s="72" t="s">
        <v>509</v>
      </c>
      <c r="O74" s="72" t="s">
        <v>127</v>
      </c>
      <c r="P74" s="72" t="s">
        <v>510</v>
      </c>
      <c r="Q74" s="72" t="s">
        <v>129</v>
      </c>
      <c r="R74" s="72">
        <v>19420101</v>
      </c>
      <c r="S74" s="72">
        <v>39</v>
      </c>
      <c r="T74" s="72">
        <v>77</v>
      </c>
      <c r="U74" s="72">
        <v>1</v>
      </c>
      <c r="V74" s="72" t="s">
        <v>1654</v>
      </c>
      <c r="W74" s="72" t="s">
        <v>511</v>
      </c>
      <c r="X74" s="72">
        <v>459</v>
      </c>
      <c r="Y74" s="72">
        <v>10</v>
      </c>
      <c r="Z74" s="72" t="s">
        <v>20</v>
      </c>
      <c r="AA74" s="72" t="s">
        <v>20</v>
      </c>
      <c r="AB74" s="72" t="s">
        <v>124</v>
      </c>
      <c r="AC74" s="72"/>
      <c r="AD74" s="72" t="s">
        <v>132</v>
      </c>
      <c r="AE74" s="72" t="s">
        <v>198</v>
      </c>
      <c r="AF74" s="72"/>
      <c r="AG74" s="72" t="s">
        <v>198</v>
      </c>
      <c r="AH74" s="72"/>
      <c r="AI74" s="72"/>
      <c r="AJ74" s="72" t="s">
        <v>134</v>
      </c>
      <c r="AK74" s="72" t="s">
        <v>135</v>
      </c>
      <c r="AL74" s="72">
        <v>0</v>
      </c>
      <c r="AM74" s="72">
        <v>1</v>
      </c>
      <c r="AN74" s="72" t="s">
        <v>1655</v>
      </c>
      <c r="AO74" s="72">
        <v>0</v>
      </c>
      <c r="AP74" s="72"/>
      <c r="AQ74" s="72" t="s">
        <v>35</v>
      </c>
      <c r="AR74" s="72"/>
      <c r="AS74" s="72"/>
      <c r="AT74" s="72"/>
      <c r="AU74" s="72"/>
      <c r="AV74" s="72" t="s">
        <v>2123</v>
      </c>
      <c r="AW74" s="72" t="s">
        <v>1656</v>
      </c>
      <c r="AX74" s="72" t="s">
        <v>1656</v>
      </c>
      <c r="AY74" s="72" t="s">
        <v>1657</v>
      </c>
      <c r="AZ74" s="72" t="s">
        <v>1657</v>
      </c>
      <c r="BA74" s="72" t="s">
        <v>1657</v>
      </c>
      <c r="BB74" s="72" t="s">
        <v>1657</v>
      </c>
      <c r="BC74" s="72" t="s">
        <v>1657</v>
      </c>
      <c r="BD74" s="72" t="s">
        <v>1657</v>
      </c>
      <c r="BE74" s="72" t="s">
        <v>1657</v>
      </c>
    </row>
    <row r="75" spans="1:57">
      <c r="A75" s="72">
        <v>134727</v>
      </c>
      <c r="B75" s="72">
        <v>2562</v>
      </c>
      <c r="C75" s="72">
        <v>1</v>
      </c>
      <c r="D75" s="72" t="s">
        <v>2061</v>
      </c>
      <c r="E75" s="72" t="s">
        <v>680</v>
      </c>
      <c r="F75" s="72">
        <v>40110</v>
      </c>
      <c r="G75" s="72" t="s">
        <v>331</v>
      </c>
      <c r="H75" s="72">
        <v>10950</v>
      </c>
      <c r="I75" s="72" t="s">
        <v>124</v>
      </c>
      <c r="J75" s="72">
        <v>10</v>
      </c>
      <c r="K75" s="72">
        <v>14632</v>
      </c>
      <c r="L75" s="72">
        <v>7</v>
      </c>
      <c r="M75" s="72" t="s">
        <v>393</v>
      </c>
      <c r="N75" s="72" t="s">
        <v>681</v>
      </c>
      <c r="O75" s="72" t="s">
        <v>157</v>
      </c>
      <c r="P75" s="72" t="s">
        <v>682</v>
      </c>
      <c r="Q75" s="72" t="s">
        <v>152</v>
      </c>
      <c r="R75" s="72">
        <v>20000101</v>
      </c>
      <c r="S75" s="72">
        <v>38</v>
      </c>
      <c r="T75" s="72">
        <v>18</v>
      </c>
      <c r="U75" s="72">
        <v>1</v>
      </c>
      <c r="V75" s="72" t="s">
        <v>1654</v>
      </c>
      <c r="W75" s="72" t="s">
        <v>130</v>
      </c>
      <c r="X75" s="72">
        <v>159</v>
      </c>
      <c r="Y75" s="72">
        <v>17</v>
      </c>
      <c r="Z75" s="72" t="s">
        <v>541</v>
      </c>
      <c r="AA75" s="72" t="s">
        <v>26</v>
      </c>
      <c r="AB75" s="72" t="s">
        <v>124</v>
      </c>
      <c r="AC75" s="72" t="s">
        <v>683</v>
      </c>
      <c r="AD75" s="72" t="s">
        <v>132</v>
      </c>
      <c r="AE75" s="72" t="s">
        <v>133</v>
      </c>
      <c r="AF75" s="72"/>
      <c r="AG75" s="72" t="s">
        <v>133</v>
      </c>
      <c r="AH75" s="72"/>
      <c r="AI75" s="72"/>
      <c r="AJ75" s="72" t="s">
        <v>133</v>
      </c>
      <c r="AK75" s="72" t="s">
        <v>135</v>
      </c>
      <c r="AL75" s="72">
        <v>0</v>
      </c>
      <c r="AM75" s="72">
        <v>1</v>
      </c>
      <c r="AN75" s="72" t="s">
        <v>1655</v>
      </c>
      <c r="AO75" s="72">
        <v>0</v>
      </c>
      <c r="AP75" s="72"/>
      <c r="AQ75" s="72" t="s">
        <v>35</v>
      </c>
      <c r="AR75" s="72"/>
      <c r="AS75" s="72"/>
      <c r="AT75" s="72"/>
      <c r="AU75" s="72"/>
      <c r="AV75" s="72" t="s">
        <v>2124</v>
      </c>
      <c r="AW75" s="72" t="s">
        <v>1656</v>
      </c>
      <c r="AX75" s="72" t="s">
        <v>1656</v>
      </c>
      <c r="AY75" s="72" t="s">
        <v>1657</v>
      </c>
      <c r="AZ75" s="72" t="s">
        <v>1657</v>
      </c>
      <c r="BA75" s="72" t="s">
        <v>1657</v>
      </c>
      <c r="BB75" s="72" t="s">
        <v>1657</v>
      </c>
      <c r="BC75" s="72" t="s">
        <v>1657</v>
      </c>
      <c r="BD75" s="72" t="s">
        <v>1657</v>
      </c>
      <c r="BE75" s="72" t="s">
        <v>1657</v>
      </c>
    </row>
    <row r="76" spans="1:57">
      <c r="A76" s="72">
        <v>134772</v>
      </c>
      <c r="B76" s="72">
        <v>2562</v>
      </c>
      <c r="C76" s="72">
        <v>1</v>
      </c>
      <c r="D76" s="72" t="s">
        <v>1690</v>
      </c>
      <c r="E76" s="72" t="s">
        <v>1365</v>
      </c>
      <c r="F76" s="72">
        <v>37647</v>
      </c>
      <c r="G76" s="72" t="s">
        <v>807</v>
      </c>
      <c r="H76" s="72">
        <v>10961</v>
      </c>
      <c r="I76" s="72" t="s">
        <v>124</v>
      </c>
      <c r="J76" s="72">
        <v>10</v>
      </c>
      <c r="K76" s="72">
        <v>14632</v>
      </c>
      <c r="L76" s="72">
        <v>7</v>
      </c>
      <c r="M76" s="72" t="s">
        <v>209</v>
      </c>
      <c r="N76" s="72" t="s">
        <v>1366</v>
      </c>
      <c r="O76" s="72" t="s">
        <v>127</v>
      </c>
      <c r="P76" s="72" t="s">
        <v>1367</v>
      </c>
      <c r="Q76" s="72" t="s">
        <v>129</v>
      </c>
      <c r="R76" s="72">
        <v>19380101</v>
      </c>
      <c r="S76" s="72">
        <v>58</v>
      </c>
      <c r="T76" s="72">
        <v>80</v>
      </c>
      <c r="U76" s="72">
        <v>1</v>
      </c>
      <c r="V76" s="72" t="s">
        <v>1654</v>
      </c>
      <c r="W76" s="72" t="s">
        <v>130</v>
      </c>
      <c r="X76" s="72">
        <v>17</v>
      </c>
      <c r="Y76" s="72">
        <v>12</v>
      </c>
      <c r="Z76" s="72" t="s">
        <v>940</v>
      </c>
      <c r="AA76" s="72" t="s">
        <v>17</v>
      </c>
      <c r="AB76" s="72" t="s">
        <v>124</v>
      </c>
      <c r="AC76" s="72">
        <v>913461251</v>
      </c>
      <c r="AD76" s="72" t="s">
        <v>132</v>
      </c>
      <c r="AE76" s="72" t="s">
        <v>133</v>
      </c>
      <c r="AF76" s="72"/>
      <c r="AG76" s="72"/>
      <c r="AH76" s="72"/>
      <c r="AI76" s="72"/>
      <c r="AJ76" s="72" t="s">
        <v>133</v>
      </c>
      <c r="AK76" s="72" t="s">
        <v>135</v>
      </c>
      <c r="AL76" s="72">
        <v>0</v>
      </c>
      <c r="AM76" s="72">
        <v>1</v>
      </c>
      <c r="AN76" s="72" t="s">
        <v>1655</v>
      </c>
      <c r="AO76" s="72">
        <v>6</v>
      </c>
      <c r="AP76" s="72" t="s">
        <v>746</v>
      </c>
      <c r="AQ76" s="72" t="s">
        <v>41</v>
      </c>
      <c r="AR76" s="72" t="s">
        <v>125</v>
      </c>
      <c r="AS76" s="72"/>
      <c r="AT76" s="72"/>
      <c r="AU76" s="72"/>
      <c r="AV76" s="73">
        <v>43467</v>
      </c>
      <c r="AW76" s="72" t="s">
        <v>1656</v>
      </c>
      <c r="AX76" s="72" t="s">
        <v>1656</v>
      </c>
      <c r="AY76" s="72" t="s">
        <v>1657</v>
      </c>
      <c r="AZ76" s="72" t="s">
        <v>1657</v>
      </c>
      <c r="BA76" s="72" t="s">
        <v>1657</v>
      </c>
      <c r="BB76" s="72" t="s">
        <v>1657</v>
      </c>
      <c r="BC76" s="72" t="s">
        <v>1657</v>
      </c>
      <c r="BD76" s="72" t="s">
        <v>1657</v>
      </c>
      <c r="BE76" s="72" t="s">
        <v>1657</v>
      </c>
    </row>
    <row r="77" spans="1:57">
      <c r="A77" s="72">
        <v>135355</v>
      </c>
      <c r="B77" s="72">
        <v>2562</v>
      </c>
      <c r="C77" s="72">
        <v>1</v>
      </c>
      <c r="D77" s="72" t="s">
        <v>1966</v>
      </c>
      <c r="E77" s="72" t="s">
        <v>1127</v>
      </c>
      <c r="F77" s="72">
        <v>134247</v>
      </c>
      <c r="G77" s="72" t="s">
        <v>199</v>
      </c>
      <c r="H77" s="72">
        <v>10946</v>
      </c>
      <c r="I77" s="72" t="s">
        <v>124</v>
      </c>
      <c r="J77" s="72">
        <v>10</v>
      </c>
      <c r="K77" s="72">
        <v>14632</v>
      </c>
      <c r="L77" s="72">
        <v>7</v>
      </c>
      <c r="M77" s="72" t="s">
        <v>171</v>
      </c>
      <c r="N77" s="72" t="s">
        <v>1128</v>
      </c>
      <c r="O77" s="72" t="s">
        <v>127</v>
      </c>
      <c r="P77" s="72" t="s">
        <v>1129</v>
      </c>
      <c r="Q77" s="72" t="s">
        <v>129</v>
      </c>
      <c r="R77" s="72">
        <v>19601130</v>
      </c>
      <c r="S77" s="72">
        <v>49</v>
      </c>
      <c r="T77" s="72">
        <v>58</v>
      </c>
      <c r="U77" s="72">
        <v>1</v>
      </c>
      <c r="V77" s="72" t="s">
        <v>1654</v>
      </c>
      <c r="W77" s="72" t="s">
        <v>219</v>
      </c>
      <c r="X77" s="72">
        <v>26</v>
      </c>
      <c r="Y77" s="72">
        <v>6</v>
      </c>
      <c r="Z77" s="72" t="s">
        <v>1130</v>
      </c>
      <c r="AA77" s="72" t="s">
        <v>4</v>
      </c>
      <c r="AB77" s="72" t="s">
        <v>124</v>
      </c>
      <c r="AC77" s="72">
        <v>611240603</v>
      </c>
      <c r="AD77" s="72" t="s">
        <v>132</v>
      </c>
      <c r="AE77" s="72" t="s">
        <v>140</v>
      </c>
      <c r="AF77" s="72"/>
      <c r="AG77" s="72"/>
      <c r="AH77" s="72"/>
      <c r="AI77" s="72"/>
      <c r="AJ77" s="72" t="s">
        <v>134</v>
      </c>
      <c r="AK77" s="72" t="s">
        <v>135</v>
      </c>
      <c r="AL77" s="72">
        <v>0</v>
      </c>
      <c r="AM77" s="72">
        <v>1</v>
      </c>
      <c r="AN77" s="72" t="s">
        <v>1655</v>
      </c>
      <c r="AO77" s="72">
        <v>0</v>
      </c>
      <c r="AP77" s="72"/>
      <c r="AQ77" s="72" t="s">
        <v>35</v>
      </c>
      <c r="AR77" s="72"/>
      <c r="AS77" s="72"/>
      <c r="AT77" s="72"/>
      <c r="AU77" s="72"/>
      <c r="AV77" s="73">
        <v>43467</v>
      </c>
      <c r="AW77" s="72" t="s">
        <v>1656</v>
      </c>
      <c r="AX77" s="72" t="s">
        <v>1656</v>
      </c>
      <c r="AY77" s="72" t="s">
        <v>1656</v>
      </c>
      <c r="AZ77" s="72" t="s">
        <v>1656</v>
      </c>
      <c r="BA77" s="72" t="s">
        <v>1657</v>
      </c>
      <c r="BB77" s="72" t="s">
        <v>1657</v>
      </c>
      <c r="BC77" s="72" t="s">
        <v>1657</v>
      </c>
      <c r="BD77" s="72" t="s">
        <v>1657</v>
      </c>
      <c r="BE77" s="72" t="s">
        <v>1657</v>
      </c>
    </row>
    <row r="78" spans="1:57">
      <c r="A78" s="72">
        <v>176605</v>
      </c>
      <c r="B78" s="72">
        <v>2562</v>
      </c>
      <c r="C78" s="72">
        <v>1</v>
      </c>
      <c r="D78" s="72" t="s">
        <v>1783</v>
      </c>
      <c r="E78" s="72" t="s">
        <v>154</v>
      </c>
      <c r="F78" s="72">
        <v>240074</v>
      </c>
      <c r="G78" s="73">
        <v>241710</v>
      </c>
      <c r="H78" s="72">
        <v>21984</v>
      </c>
      <c r="I78" s="72" t="s">
        <v>124</v>
      </c>
      <c r="J78" s="72">
        <v>10</v>
      </c>
      <c r="K78" s="72">
        <v>14632</v>
      </c>
      <c r="L78" s="72">
        <v>6</v>
      </c>
      <c r="M78" s="72" t="s">
        <v>155</v>
      </c>
      <c r="N78" s="72" t="s">
        <v>156</v>
      </c>
      <c r="O78" s="72" t="s">
        <v>157</v>
      </c>
      <c r="P78" s="72" t="s">
        <v>158</v>
      </c>
      <c r="Q78" s="72" t="s">
        <v>152</v>
      </c>
      <c r="R78" s="72">
        <v>19890101</v>
      </c>
      <c r="S78" s="72">
        <v>47</v>
      </c>
      <c r="T78" s="72">
        <v>29</v>
      </c>
      <c r="U78" s="72">
        <v>1</v>
      </c>
      <c r="V78" s="72" t="s">
        <v>1654</v>
      </c>
      <c r="W78" s="72" t="s">
        <v>130</v>
      </c>
      <c r="X78" s="72" t="s">
        <v>159</v>
      </c>
      <c r="Y78" s="72">
        <v>0</v>
      </c>
      <c r="Z78" s="72" t="s">
        <v>160</v>
      </c>
      <c r="AA78" s="72" t="s">
        <v>146</v>
      </c>
      <c r="AB78" s="72" t="s">
        <v>124</v>
      </c>
      <c r="AC78" s="72"/>
      <c r="AD78" s="72" t="s">
        <v>132</v>
      </c>
      <c r="AE78" s="72" t="s">
        <v>133</v>
      </c>
      <c r="AF78" s="72"/>
      <c r="AG78" s="72" t="s">
        <v>133</v>
      </c>
      <c r="AH78" s="72"/>
      <c r="AI78" s="72"/>
      <c r="AJ78" s="72" t="s">
        <v>133</v>
      </c>
      <c r="AK78" s="72" t="s">
        <v>135</v>
      </c>
      <c r="AL78" s="72">
        <v>0</v>
      </c>
      <c r="AM78" s="72">
        <v>1</v>
      </c>
      <c r="AN78" s="72" t="s">
        <v>1655</v>
      </c>
      <c r="AO78" s="72">
        <v>0</v>
      </c>
      <c r="AP78" s="72"/>
      <c r="AQ78" s="72" t="s">
        <v>35</v>
      </c>
      <c r="AR78" s="72"/>
      <c r="AS78" s="72"/>
      <c r="AT78" s="72"/>
      <c r="AU78" s="72"/>
      <c r="AV78" s="73">
        <v>43801</v>
      </c>
      <c r="AW78" s="72" t="s">
        <v>1656</v>
      </c>
      <c r="AX78" s="72" t="s">
        <v>1656</v>
      </c>
      <c r="AY78" s="72" t="s">
        <v>1657</v>
      </c>
      <c r="AZ78" s="72" t="s">
        <v>1657</v>
      </c>
      <c r="BA78" s="72" t="s">
        <v>1657</v>
      </c>
      <c r="BB78" s="72" t="s">
        <v>1657</v>
      </c>
      <c r="BC78" s="72" t="s">
        <v>1657</v>
      </c>
      <c r="BD78" s="72" t="s">
        <v>1657</v>
      </c>
      <c r="BE78" s="72" t="s">
        <v>1657</v>
      </c>
    </row>
    <row r="79" spans="1:57">
      <c r="A79" s="72">
        <v>176759</v>
      </c>
      <c r="B79" s="72">
        <v>2562</v>
      </c>
      <c r="C79" s="72">
        <v>1</v>
      </c>
      <c r="D79" s="72" t="s">
        <v>1672</v>
      </c>
      <c r="E79" s="72" t="s">
        <v>195</v>
      </c>
      <c r="F79" s="72">
        <v>2209483</v>
      </c>
      <c r="G79" s="72" t="s">
        <v>190</v>
      </c>
      <c r="H79" s="72">
        <v>10669</v>
      </c>
      <c r="I79" s="72" t="s">
        <v>124</v>
      </c>
      <c r="J79" s="72">
        <v>10</v>
      </c>
      <c r="K79" s="72">
        <v>14632</v>
      </c>
      <c r="L79" s="72">
        <v>5</v>
      </c>
      <c r="M79" s="72" t="s">
        <v>125</v>
      </c>
      <c r="N79" s="72" t="s">
        <v>196</v>
      </c>
      <c r="O79" s="72" t="s">
        <v>127</v>
      </c>
      <c r="P79" s="72" t="s">
        <v>197</v>
      </c>
      <c r="Q79" s="72" t="s">
        <v>129</v>
      </c>
      <c r="R79" s="72">
        <v>19800315</v>
      </c>
      <c r="S79" s="72">
        <v>50</v>
      </c>
      <c r="T79" s="72">
        <v>38</v>
      </c>
      <c r="U79" s="72">
        <v>1</v>
      </c>
      <c r="V79" s="72" t="s">
        <v>1654</v>
      </c>
      <c r="W79" s="72" t="s">
        <v>130</v>
      </c>
      <c r="X79" s="72" t="s">
        <v>193</v>
      </c>
      <c r="Y79" s="72">
        <v>0</v>
      </c>
      <c r="Z79" s="72" t="s">
        <v>194</v>
      </c>
      <c r="AA79" s="72" t="s">
        <v>146</v>
      </c>
      <c r="AB79" s="72" t="s">
        <v>124</v>
      </c>
      <c r="AC79" s="72"/>
      <c r="AD79" s="72" t="s">
        <v>132</v>
      </c>
      <c r="AE79" s="72" t="s">
        <v>198</v>
      </c>
      <c r="AF79" s="72"/>
      <c r="AG79" s="72"/>
      <c r="AH79" s="72"/>
      <c r="AI79" s="72"/>
      <c r="AJ79" s="72" t="s">
        <v>134</v>
      </c>
      <c r="AK79" s="72"/>
      <c r="AL79" s="72">
        <v>0</v>
      </c>
      <c r="AM79" s="72">
        <v>1</v>
      </c>
      <c r="AN79" s="72" t="s">
        <v>1655</v>
      </c>
      <c r="AO79" s="72">
        <v>6</v>
      </c>
      <c r="AP79" s="72" t="s">
        <v>199</v>
      </c>
      <c r="AQ79" s="72" t="s">
        <v>41</v>
      </c>
      <c r="AR79" s="72" t="s">
        <v>200</v>
      </c>
      <c r="AS79" s="72"/>
      <c r="AT79" s="72"/>
      <c r="AU79" s="72"/>
      <c r="AV79" s="73">
        <v>43231</v>
      </c>
      <c r="AW79" s="72" t="s">
        <v>1656</v>
      </c>
      <c r="AX79" s="72" t="s">
        <v>1656</v>
      </c>
      <c r="AY79" s="72" t="s">
        <v>1656</v>
      </c>
      <c r="AZ79" s="72" t="s">
        <v>1656</v>
      </c>
      <c r="BA79" s="72" t="s">
        <v>1657</v>
      </c>
      <c r="BB79" s="72" t="s">
        <v>1657</v>
      </c>
      <c r="BC79" s="72" t="s">
        <v>1657</v>
      </c>
      <c r="BD79" s="72" t="s">
        <v>1657</v>
      </c>
      <c r="BE79" s="72" t="s">
        <v>1657</v>
      </c>
    </row>
    <row r="80" spans="1:57">
      <c r="A80" s="72">
        <v>177548</v>
      </c>
      <c r="B80" s="72">
        <v>2562</v>
      </c>
      <c r="C80" s="72">
        <v>1</v>
      </c>
      <c r="D80" s="72" t="s">
        <v>1667</v>
      </c>
      <c r="E80" s="72" t="s">
        <v>796</v>
      </c>
      <c r="F80" s="72">
        <v>1498607</v>
      </c>
      <c r="G80" s="72" t="s">
        <v>202</v>
      </c>
      <c r="H80" s="72">
        <v>10669</v>
      </c>
      <c r="I80" s="72" t="s">
        <v>124</v>
      </c>
      <c r="J80" s="72">
        <v>10</v>
      </c>
      <c r="K80" s="72">
        <v>14632</v>
      </c>
      <c r="L80" s="72">
        <v>5</v>
      </c>
      <c r="M80" s="72" t="s">
        <v>125</v>
      </c>
      <c r="N80" s="72" t="s">
        <v>797</v>
      </c>
      <c r="O80" s="72" t="s">
        <v>127</v>
      </c>
      <c r="P80" s="72" t="s">
        <v>1668</v>
      </c>
      <c r="Q80" s="72" t="s">
        <v>129</v>
      </c>
      <c r="R80" s="72">
        <v>19730818</v>
      </c>
      <c r="S80" s="72">
        <v>55</v>
      </c>
      <c r="T80" s="72">
        <v>45</v>
      </c>
      <c r="U80" s="72">
        <v>1</v>
      </c>
      <c r="V80" s="72" t="s">
        <v>1654</v>
      </c>
      <c r="W80" s="72" t="s">
        <v>130</v>
      </c>
      <c r="X80" s="72" t="s">
        <v>193</v>
      </c>
      <c r="Y80" s="72">
        <v>0</v>
      </c>
      <c r="Z80" s="72" t="s">
        <v>194</v>
      </c>
      <c r="AA80" s="72" t="s">
        <v>146</v>
      </c>
      <c r="AB80" s="72" t="s">
        <v>124</v>
      </c>
      <c r="AC80" s="72"/>
      <c r="AD80" s="72" t="s">
        <v>132</v>
      </c>
      <c r="AE80" s="72" t="s">
        <v>133</v>
      </c>
      <c r="AF80" s="72"/>
      <c r="AG80" s="72" t="s">
        <v>133</v>
      </c>
      <c r="AH80" s="72"/>
      <c r="AI80" s="72"/>
      <c r="AJ80" s="72" t="s">
        <v>133</v>
      </c>
      <c r="AK80" s="72"/>
      <c r="AL80" s="72">
        <v>0</v>
      </c>
      <c r="AM80" s="72">
        <v>1</v>
      </c>
      <c r="AN80" s="72" t="s">
        <v>1655</v>
      </c>
      <c r="AO80" s="72">
        <v>2</v>
      </c>
      <c r="AP80" s="72" t="s">
        <v>1700</v>
      </c>
      <c r="AQ80" s="72" t="s">
        <v>1701</v>
      </c>
      <c r="AR80" s="72"/>
      <c r="AS80" s="72"/>
      <c r="AT80" s="72"/>
      <c r="AU80" s="72"/>
      <c r="AV80" s="73">
        <v>43801</v>
      </c>
      <c r="AW80" s="72" t="s">
        <v>1656</v>
      </c>
      <c r="AX80" s="72" t="s">
        <v>1656</v>
      </c>
      <c r="AY80" s="72" t="s">
        <v>1657</v>
      </c>
      <c r="AZ80" s="72" t="s">
        <v>1656</v>
      </c>
      <c r="BA80" s="72" t="s">
        <v>1657</v>
      </c>
      <c r="BB80" s="72" t="s">
        <v>1657</v>
      </c>
      <c r="BC80" s="72" t="s">
        <v>1657</v>
      </c>
      <c r="BD80" s="72" t="s">
        <v>1657</v>
      </c>
      <c r="BE80" s="72" t="s">
        <v>1657</v>
      </c>
    </row>
    <row r="81" spans="1:57">
      <c r="A81" s="72">
        <v>221051</v>
      </c>
      <c r="B81" s="72">
        <v>2562</v>
      </c>
      <c r="C81" s="72">
        <v>1</v>
      </c>
      <c r="D81" s="72" t="s">
        <v>1990</v>
      </c>
      <c r="E81" s="72" t="s">
        <v>1131</v>
      </c>
      <c r="F81" s="72">
        <v>115522</v>
      </c>
      <c r="G81" s="72" t="s">
        <v>947</v>
      </c>
      <c r="H81" s="72">
        <v>10951</v>
      </c>
      <c r="I81" s="72" t="s">
        <v>124</v>
      </c>
      <c r="J81" s="72">
        <v>10</v>
      </c>
      <c r="K81" s="72">
        <v>14632</v>
      </c>
      <c r="L81" s="72">
        <v>7</v>
      </c>
      <c r="M81" s="72" t="s">
        <v>499</v>
      </c>
      <c r="N81" s="72" t="s">
        <v>1132</v>
      </c>
      <c r="O81" s="72" t="s">
        <v>127</v>
      </c>
      <c r="P81" s="72" t="s">
        <v>1991</v>
      </c>
      <c r="Q81" s="72" t="s">
        <v>129</v>
      </c>
      <c r="R81" s="72">
        <v>19590101</v>
      </c>
      <c r="S81" s="72">
        <v>57</v>
      </c>
      <c r="T81" s="72">
        <v>60</v>
      </c>
      <c r="U81" s="72">
        <v>1</v>
      </c>
      <c r="V81" s="72" t="s">
        <v>1654</v>
      </c>
      <c r="W81" s="72" t="s">
        <v>219</v>
      </c>
      <c r="X81" s="72">
        <v>53</v>
      </c>
      <c r="Y81" s="72">
        <v>15</v>
      </c>
      <c r="Z81" s="72" t="s">
        <v>849</v>
      </c>
      <c r="AA81" s="72" t="s">
        <v>8</v>
      </c>
      <c r="AB81" s="72" t="s">
        <v>124</v>
      </c>
      <c r="AC81" s="72">
        <v>892150231</v>
      </c>
      <c r="AD81" s="72" t="s">
        <v>132</v>
      </c>
      <c r="AE81" s="72" t="s">
        <v>198</v>
      </c>
      <c r="AF81" s="72"/>
      <c r="AG81" s="72" t="s">
        <v>133</v>
      </c>
      <c r="AH81" s="72"/>
      <c r="AI81" s="72"/>
      <c r="AJ81" s="72" t="s">
        <v>134</v>
      </c>
      <c r="AK81" s="72" t="s">
        <v>135</v>
      </c>
      <c r="AL81" s="72">
        <v>0</v>
      </c>
      <c r="AM81" s="72">
        <v>1</v>
      </c>
      <c r="AN81" s="72" t="s">
        <v>1655</v>
      </c>
      <c r="AO81" s="72">
        <v>0</v>
      </c>
      <c r="AP81" s="72"/>
      <c r="AQ81" s="72" t="s">
        <v>35</v>
      </c>
      <c r="AR81" s="72"/>
      <c r="AS81" s="72"/>
      <c r="AT81" s="72"/>
      <c r="AU81" s="72"/>
      <c r="AV81" s="72" t="s">
        <v>1740</v>
      </c>
      <c r="AW81" s="72" t="s">
        <v>1656</v>
      </c>
      <c r="AX81" s="72" t="s">
        <v>1656</v>
      </c>
      <c r="AY81" s="72" t="s">
        <v>1656</v>
      </c>
      <c r="AZ81" s="72" t="s">
        <v>1656</v>
      </c>
      <c r="BA81" s="72" t="s">
        <v>1657</v>
      </c>
      <c r="BB81" s="72" t="s">
        <v>1657</v>
      </c>
      <c r="BC81" s="72" t="s">
        <v>1657</v>
      </c>
      <c r="BD81" s="72" t="s">
        <v>1657</v>
      </c>
      <c r="BE81" s="72" t="s">
        <v>1657</v>
      </c>
    </row>
    <row r="82" spans="1:57">
      <c r="A82" s="72">
        <v>14324</v>
      </c>
      <c r="B82" s="72">
        <v>2562</v>
      </c>
      <c r="C82" s="72">
        <v>1</v>
      </c>
      <c r="D82" s="72" t="s">
        <v>1709</v>
      </c>
      <c r="E82" s="72" t="s">
        <v>503</v>
      </c>
      <c r="F82" s="72">
        <v>2198180</v>
      </c>
      <c r="G82" s="73">
        <v>241527</v>
      </c>
      <c r="H82" s="72">
        <v>10669</v>
      </c>
      <c r="I82" s="72" t="s">
        <v>124</v>
      </c>
      <c r="J82" s="72">
        <v>10</v>
      </c>
      <c r="K82" s="72">
        <v>14632</v>
      </c>
      <c r="L82" s="72">
        <v>5</v>
      </c>
      <c r="M82" s="72" t="s">
        <v>125</v>
      </c>
      <c r="N82" s="72" t="s">
        <v>504</v>
      </c>
      <c r="O82" s="72" t="s">
        <v>127</v>
      </c>
      <c r="P82" s="72" t="s">
        <v>505</v>
      </c>
      <c r="Q82" s="72" t="s">
        <v>129</v>
      </c>
      <c r="R82" s="72">
        <v>19930318</v>
      </c>
      <c r="S82" s="72">
        <v>37</v>
      </c>
      <c r="T82" s="72">
        <v>25</v>
      </c>
      <c r="U82" s="72">
        <v>1</v>
      </c>
      <c r="V82" s="72" t="s">
        <v>1654</v>
      </c>
      <c r="W82" s="72" t="s">
        <v>232</v>
      </c>
      <c r="X82" s="72">
        <v>113</v>
      </c>
      <c r="Y82" s="72">
        <v>16</v>
      </c>
      <c r="Z82" s="72" t="s">
        <v>506</v>
      </c>
      <c r="AA82" s="72" t="s">
        <v>4</v>
      </c>
      <c r="AB82" s="72" t="s">
        <v>124</v>
      </c>
      <c r="AC82" s="72"/>
      <c r="AD82" s="72" t="s">
        <v>132</v>
      </c>
      <c r="AE82" s="72" t="s">
        <v>133</v>
      </c>
      <c r="AF82" s="72"/>
      <c r="AG82" s="72"/>
      <c r="AH82" s="72"/>
      <c r="AI82" s="72"/>
      <c r="AJ82" s="72" t="s">
        <v>133</v>
      </c>
      <c r="AK82" s="72"/>
      <c r="AL82" s="72">
        <v>0</v>
      </c>
      <c r="AM82" s="72">
        <v>1</v>
      </c>
      <c r="AN82" s="72" t="s">
        <v>1655</v>
      </c>
      <c r="AO82" s="72">
        <v>6</v>
      </c>
      <c r="AP82" s="73">
        <v>241741</v>
      </c>
      <c r="AQ82" s="72" t="s">
        <v>41</v>
      </c>
      <c r="AR82" s="72" t="s">
        <v>507</v>
      </c>
      <c r="AS82" s="72"/>
      <c r="AT82" s="72"/>
      <c r="AU82" s="72"/>
      <c r="AV82" s="73">
        <v>43414</v>
      </c>
      <c r="AW82" s="72" t="s">
        <v>1656</v>
      </c>
      <c r="AX82" s="72" t="s">
        <v>1657</v>
      </c>
      <c r="AY82" s="72" t="s">
        <v>1656</v>
      </c>
      <c r="AZ82" s="72" t="s">
        <v>1657</v>
      </c>
      <c r="BA82" s="72" t="s">
        <v>1657</v>
      </c>
      <c r="BB82" s="72" t="s">
        <v>1657</v>
      </c>
      <c r="BC82" s="72" t="s">
        <v>1657</v>
      </c>
      <c r="BD82" s="72" t="s">
        <v>1657</v>
      </c>
      <c r="BE82" s="72" t="s">
        <v>1657</v>
      </c>
    </row>
    <row r="83" spans="1:57">
      <c r="A83" s="72">
        <v>14721</v>
      </c>
      <c r="B83" s="72">
        <v>2562</v>
      </c>
      <c r="C83" s="72">
        <v>1</v>
      </c>
      <c r="D83" s="72" t="s">
        <v>1884</v>
      </c>
      <c r="E83" s="72" t="s">
        <v>1106</v>
      </c>
      <c r="F83" s="72">
        <v>33911</v>
      </c>
      <c r="G83" s="72" t="s">
        <v>498</v>
      </c>
      <c r="H83" s="72">
        <v>10959</v>
      </c>
      <c r="I83" s="72" t="s">
        <v>124</v>
      </c>
      <c r="J83" s="72">
        <v>10</v>
      </c>
      <c r="K83" s="72">
        <v>14632</v>
      </c>
      <c r="L83" s="72">
        <v>7</v>
      </c>
      <c r="M83" s="72" t="s">
        <v>309</v>
      </c>
      <c r="N83" s="72" t="s">
        <v>1107</v>
      </c>
      <c r="O83" s="72" t="s">
        <v>127</v>
      </c>
      <c r="P83" s="72" t="s">
        <v>1108</v>
      </c>
      <c r="Q83" s="72" t="s">
        <v>129</v>
      </c>
      <c r="R83" s="72">
        <v>19640512</v>
      </c>
      <c r="S83" s="72">
        <v>48</v>
      </c>
      <c r="T83" s="72">
        <v>54</v>
      </c>
      <c r="U83" s="72">
        <v>1</v>
      </c>
      <c r="V83" s="72" t="s">
        <v>1654</v>
      </c>
      <c r="W83" s="72" t="s">
        <v>219</v>
      </c>
      <c r="X83" s="72">
        <v>56</v>
      </c>
      <c r="Y83" s="72">
        <v>9</v>
      </c>
      <c r="Z83" s="72" t="s">
        <v>18</v>
      </c>
      <c r="AA83" s="72" t="s">
        <v>18</v>
      </c>
      <c r="AB83" s="72" t="s">
        <v>124</v>
      </c>
      <c r="AC83" s="72">
        <v>994593726</v>
      </c>
      <c r="AD83" s="72" t="s">
        <v>132</v>
      </c>
      <c r="AE83" s="72"/>
      <c r="AF83" s="72"/>
      <c r="AG83" s="72" t="s">
        <v>133</v>
      </c>
      <c r="AH83" s="72"/>
      <c r="AI83" s="72"/>
      <c r="AJ83" s="72" t="s">
        <v>250</v>
      </c>
      <c r="AK83" s="72" t="s">
        <v>135</v>
      </c>
      <c r="AL83" s="72">
        <v>0</v>
      </c>
      <c r="AM83" s="72">
        <v>1</v>
      </c>
      <c r="AN83" s="72" t="s">
        <v>1655</v>
      </c>
      <c r="AO83" s="72">
        <v>0</v>
      </c>
      <c r="AP83" s="72"/>
      <c r="AQ83" s="72" t="s">
        <v>35</v>
      </c>
      <c r="AR83" s="72"/>
      <c r="AS83" s="72"/>
      <c r="AT83" s="72"/>
      <c r="AU83" s="72"/>
      <c r="AV83" s="73">
        <v>43802</v>
      </c>
      <c r="AW83" s="72" t="s">
        <v>1656</v>
      </c>
      <c r="AX83" s="72" t="s">
        <v>1656</v>
      </c>
      <c r="AY83" s="72" t="s">
        <v>1657</v>
      </c>
      <c r="AZ83" s="72" t="s">
        <v>1657</v>
      </c>
      <c r="BA83" s="72" t="s">
        <v>1657</v>
      </c>
      <c r="BB83" s="72" t="s">
        <v>1657</v>
      </c>
      <c r="BC83" s="72" t="s">
        <v>1657</v>
      </c>
      <c r="BD83" s="72" t="s">
        <v>1657</v>
      </c>
      <c r="BE83" s="72" t="s">
        <v>1657</v>
      </c>
    </row>
    <row r="84" spans="1:57">
      <c r="A84" s="72">
        <v>55258</v>
      </c>
      <c r="B84" s="72">
        <v>2562</v>
      </c>
      <c r="C84" s="72">
        <v>1</v>
      </c>
      <c r="D84" s="72" t="s">
        <v>1741</v>
      </c>
      <c r="E84" s="72" t="s">
        <v>1342</v>
      </c>
      <c r="F84" s="72">
        <v>37252</v>
      </c>
      <c r="G84" s="72" t="s">
        <v>175</v>
      </c>
      <c r="H84" s="72">
        <v>10951</v>
      </c>
      <c r="I84" s="72" t="s">
        <v>124</v>
      </c>
      <c r="J84" s="72">
        <v>10</v>
      </c>
      <c r="K84" s="72">
        <v>14632</v>
      </c>
      <c r="L84" s="72">
        <v>7</v>
      </c>
      <c r="M84" s="72" t="s">
        <v>499</v>
      </c>
      <c r="N84" s="72" t="s">
        <v>1343</v>
      </c>
      <c r="O84" s="72" t="s">
        <v>150</v>
      </c>
      <c r="P84" s="72" t="s">
        <v>1344</v>
      </c>
      <c r="Q84" s="72" t="s">
        <v>152</v>
      </c>
      <c r="R84" s="72">
        <v>19380101</v>
      </c>
      <c r="S84" s="72">
        <v>36</v>
      </c>
      <c r="T84" s="72">
        <v>80</v>
      </c>
      <c r="U84" s="72">
        <v>1</v>
      </c>
      <c r="V84" s="72" t="s">
        <v>1654</v>
      </c>
      <c r="W84" s="72" t="s">
        <v>1199</v>
      </c>
      <c r="X84" s="72">
        <v>9</v>
      </c>
      <c r="Y84" s="72">
        <v>3</v>
      </c>
      <c r="Z84" s="72" t="s">
        <v>621</v>
      </c>
      <c r="AA84" s="72" t="s">
        <v>8</v>
      </c>
      <c r="AB84" s="72" t="s">
        <v>124</v>
      </c>
      <c r="AC84" s="72">
        <v>653236212</v>
      </c>
      <c r="AD84" s="72" t="s">
        <v>132</v>
      </c>
      <c r="AE84" s="72" t="s">
        <v>198</v>
      </c>
      <c r="AF84" s="72"/>
      <c r="AG84" s="72" t="s">
        <v>133</v>
      </c>
      <c r="AH84" s="72"/>
      <c r="AI84" s="72"/>
      <c r="AJ84" s="72" t="s">
        <v>134</v>
      </c>
      <c r="AK84" s="72" t="s">
        <v>135</v>
      </c>
      <c r="AL84" s="72">
        <v>0</v>
      </c>
      <c r="AM84" s="72">
        <v>1</v>
      </c>
      <c r="AN84" s="72" t="s">
        <v>1655</v>
      </c>
      <c r="AO84" s="72">
        <v>0</v>
      </c>
      <c r="AP84" s="72"/>
      <c r="AQ84" s="72" t="s">
        <v>35</v>
      </c>
      <c r="AR84" s="72"/>
      <c r="AS84" s="72"/>
      <c r="AT84" s="72"/>
      <c r="AU84" s="72"/>
      <c r="AV84" s="72" t="s">
        <v>1742</v>
      </c>
      <c r="AW84" s="72" t="s">
        <v>1656</v>
      </c>
      <c r="AX84" s="72" t="s">
        <v>1656</v>
      </c>
      <c r="AY84" s="72" t="s">
        <v>1657</v>
      </c>
      <c r="AZ84" s="72" t="s">
        <v>1657</v>
      </c>
      <c r="BA84" s="72" t="s">
        <v>1657</v>
      </c>
      <c r="BB84" s="72" t="s">
        <v>1657</v>
      </c>
      <c r="BC84" s="72" t="s">
        <v>1657</v>
      </c>
      <c r="BD84" s="72" t="s">
        <v>1657</v>
      </c>
      <c r="BE84" s="72" t="s">
        <v>1657</v>
      </c>
    </row>
    <row r="85" spans="1:57">
      <c r="A85" s="72">
        <v>55606</v>
      </c>
      <c r="B85" s="72">
        <v>2562</v>
      </c>
      <c r="C85" s="72">
        <v>1</v>
      </c>
      <c r="D85" s="72" t="s">
        <v>1931</v>
      </c>
      <c r="E85" s="72" t="s">
        <v>883</v>
      </c>
      <c r="F85" s="72">
        <v>654</v>
      </c>
      <c r="G85" s="72" t="s">
        <v>228</v>
      </c>
      <c r="H85" s="72">
        <v>10962</v>
      </c>
      <c r="I85" s="72" t="s">
        <v>124</v>
      </c>
      <c r="J85" s="72">
        <v>10</v>
      </c>
      <c r="K85" s="72">
        <v>14632</v>
      </c>
      <c r="L85" s="72">
        <v>7</v>
      </c>
      <c r="M85" s="72" t="s">
        <v>382</v>
      </c>
      <c r="N85" s="72" t="s">
        <v>884</v>
      </c>
      <c r="O85" s="72" t="s">
        <v>150</v>
      </c>
      <c r="P85" s="72" t="s">
        <v>885</v>
      </c>
      <c r="Q85" s="72" t="s">
        <v>152</v>
      </c>
      <c r="R85" s="72">
        <v>19690216</v>
      </c>
      <c r="S85" s="72">
        <v>43</v>
      </c>
      <c r="T85" s="72">
        <v>49</v>
      </c>
      <c r="U85" s="72">
        <v>1</v>
      </c>
      <c r="V85" s="72" t="s">
        <v>1654</v>
      </c>
      <c r="W85" s="72" t="s">
        <v>219</v>
      </c>
      <c r="X85" s="72">
        <v>195</v>
      </c>
      <c r="Y85" s="72">
        <v>3</v>
      </c>
      <c r="Z85" s="72" t="s">
        <v>612</v>
      </c>
      <c r="AA85" s="72" t="s">
        <v>22</v>
      </c>
      <c r="AB85" s="72" t="s">
        <v>124</v>
      </c>
      <c r="AC85" s="72">
        <v>837364799</v>
      </c>
      <c r="AD85" s="72" t="s">
        <v>132</v>
      </c>
      <c r="AE85" s="72" t="s">
        <v>140</v>
      </c>
      <c r="AF85" s="72"/>
      <c r="AG85" s="72" t="s">
        <v>133</v>
      </c>
      <c r="AH85" s="72"/>
      <c r="AI85" s="72" t="s">
        <v>133</v>
      </c>
      <c r="AJ85" s="72" t="s">
        <v>134</v>
      </c>
      <c r="AK85" s="72" t="s">
        <v>135</v>
      </c>
      <c r="AL85" s="72">
        <v>0</v>
      </c>
      <c r="AM85" s="72">
        <v>1</v>
      </c>
      <c r="AN85" s="72" t="s">
        <v>1655</v>
      </c>
      <c r="AO85" s="72">
        <v>0</v>
      </c>
      <c r="AP85" s="72"/>
      <c r="AQ85" s="72" t="s">
        <v>35</v>
      </c>
      <c r="AR85" s="72"/>
      <c r="AS85" s="72"/>
      <c r="AT85" s="72"/>
      <c r="AU85" s="72"/>
      <c r="AV85" s="73">
        <v>43680</v>
      </c>
      <c r="AW85" s="72" t="s">
        <v>1656</v>
      </c>
      <c r="AX85" s="72" t="s">
        <v>1656</v>
      </c>
      <c r="AY85" s="72" t="s">
        <v>1657</v>
      </c>
      <c r="AZ85" s="72" t="s">
        <v>1657</v>
      </c>
      <c r="BA85" s="72" t="s">
        <v>1657</v>
      </c>
      <c r="BB85" s="72" t="s">
        <v>1657</v>
      </c>
      <c r="BC85" s="72" t="s">
        <v>1657</v>
      </c>
      <c r="BD85" s="72" t="s">
        <v>1657</v>
      </c>
      <c r="BE85" s="72" t="s">
        <v>1657</v>
      </c>
    </row>
    <row r="86" spans="1:57">
      <c r="A86" s="72">
        <v>55757</v>
      </c>
      <c r="B86" s="72">
        <v>2562</v>
      </c>
      <c r="C86" s="72">
        <v>1</v>
      </c>
      <c r="D86" s="72" t="s">
        <v>1743</v>
      </c>
      <c r="E86" s="72" t="s">
        <v>241</v>
      </c>
      <c r="F86" s="72">
        <v>85367</v>
      </c>
      <c r="G86" s="72" t="s">
        <v>242</v>
      </c>
      <c r="H86" s="72">
        <v>10945</v>
      </c>
      <c r="I86" s="72" t="s">
        <v>124</v>
      </c>
      <c r="J86" s="72">
        <v>10</v>
      </c>
      <c r="K86" s="72">
        <v>14632</v>
      </c>
      <c r="L86" s="72">
        <v>7</v>
      </c>
      <c r="M86" s="72" t="s">
        <v>243</v>
      </c>
      <c r="N86" s="72"/>
      <c r="O86" s="72" t="s">
        <v>150</v>
      </c>
      <c r="P86" s="72" t="s">
        <v>244</v>
      </c>
      <c r="Q86" s="72" t="s">
        <v>152</v>
      </c>
      <c r="R86" s="72">
        <v>19690101</v>
      </c>
      <c r="S86" s="72">
        <v>36</v>
      </c>
      <c r="T86" s="72">
        <v>49</v>
      </c>
      <c r="U86" s="72">
        <v>2</v>
      </c>
      <c r="V86" s="72" t="s">
        <v>1661</v>
      </c>
      <c r="W86" s="72" t="s">
        <v>219</v>
      </c>
      <c r="X86" s="72" t="s">
        <v>245</v>
      </c>
      <c r="Y86" s="72">
        <v>0</v>
      </c>
      <c r="Z86" s="72" t="s">
        <v>16</v>
      </c>
      <c r="AA86" s="72" t="s">
        <v>16</v>
      </c>
      <c r="AB86" s="72" t="s">
        <v>124</v>
      </c>
      <c r="AC86" s="72">
        <v>804727315</v>
      </c>
      <c r="AD86" s="72" t="s">
        <v>132</v>
      </c>
      <c r="AE86" s="72" t="s">
        <v>133</v>
      </c>
      <c r="AF86" s="72"/>
      <c r="AG86" s="72"/>
      <c r="AH86" s="72"/>
      <c r="AI86" s="72"/>
      <c r="AJ86" s="72" t="s">
        <v>133</v>
      </c>
      <c r="AK86" s="72" t="s">
        <v>135</v>
      </c>
      <c r="AL86" s="72">
        <v>0</v>
      </c>
      <c r="AM86" s="72">
        <v>1</v>
      </c>
      <c r="AN86" s="72" t="s">
        <v>1655</v>
      </c>
      <c r="AO86" s="72">
        <v>5</v>
      </c>
      <c r="AP86" s="72" t="s">
        <v>1731</v>
      </c>
      <c r="AQ86" s="72" t="s">
        <v>37</v>
      </c>
      <c r="AR86" s="72"/>
      <c r="AS86" s="72"/>
      <c r="AT86" s="72"/>
      <c r="AU86" s="72"/>
      <c r="AV86" s="72" t="s">
        <v>1744</v>
      </c>
      <c r="AW86" s="72" t="s">
        <v>1656</v>
      </c>
      <c r="AX86" s="72" t="s">
        <v>1656</v>
      </c>
      <c r="AY86" s="72" t="s">
        <v>1656</v>
      </c>
      <c r="AZ86" s="72" t="s">
        <v>1656</v>
      </c>
      <c r="BA86" s="72" t="s">
        <v>1657</v>
      </c>
      <c r="BB86" s="72" t="s">
        <v>1657</v>
      </c>
      <c r="BC86" s="72" t="s">
        <v>1657</v>
      </c>
      <c r="BD86" s="72" t="s">
        <v>1657</v>
      </c>
      <c r="BE86" s="72" t="s">
        <v>1657</v>
      </c>
    </row>
    <row r="87" spans="1:57">
      <c r="A87" s="72">
        <v>132013</v>
      </c>
      <c r="B87" s="72">
        <v>2562</v>
      </c>
      <c r="C87" s="72">
        <v>1</v>
      </c>
      <c r="D87" s="72" t="s">
        <v>1724</v>
      </c>
      <c r="E87" s="72" t="s">
        <v>578</v>
      </c>
      <c r="F87" s="72">
        <v>404480</v>
      </c>
      <c r="G87" s="73">
        <v>241496</v>
      </c>
      <c r="H87" s="72">
        <v>11443</v>
      </c>
      <c r="I87" s="72" t="s">
        <v>124</v>
      </c>
      <c r="J87" s="72">
        <v>10</v>
      </c>
      <c r="K87" s="72">
        <v>14632</v>
      </c>
      <c r="L87" s="72">
        <v>6</v>
      </c>
      <c r="M87" s="72" t="s">
        <v>184</v>
      </c>
      <c r="N87" s="72" t="s">
        <v>579</v>
      </c>
      <c r="O87" s="72" t="s">
        <v>127</v>
      </c>
      <c r="P87" s="72" t="s">
        <v>580</v>
      </c>
      <c r="Q87" s="72" t="s">
        <v>129</v>
      </c>
      <c r="R87" s="72">
        <v>19690131</v>
      </c>
      <c r="S87" s="72">
        <v>40</v>
      </c>
      <c r="T87" s="72">
        <v>49</v>
      </c>
      <c r="U87" s="72">
        <v>1</v>
      </c>
      <c r="V87" s="72" t="s">
        <v>1654</v>
      </c>
      <c r="W87" s="72" t="s">
        <v>130</v>
      </c>
      <c r="X87" s="72">
        <v>4</v>
      </c>
      <c r="Y87" s="72">
        <v>1</v>
      </c>
      <c r="Z87" s="72" t="s">
        <v>220</v>
      </c>
      <c r="AA87" s="72" t="s">
        <v>21</v>
      </c>
      <c r="AB87" s="72" t="s">
        <v>124</v>
      </c>
      <c r="AC87" s="72" t="s">
        <v>581</v>
      </c>
      <c r="AD87" s="72" t="s">
        <v>132</v>
      </c>
      <c r="AE87" s="72" t="s">
        <v>133</v>
      </c>
      <c r="AF87" s="72"/>
      <c r="AG87" s="72" t="s">
        <v>133</v>
      </c>
      <c r="AH87" s="72"/>
      <c r="AI87" s="72" t="s">
        <v>133</v>
      </c>
      <c r="AJ87" s="72" t="s">
        <v>134</v>
      </c>
      <c r="AK87" s="72" t="s">
        <v>135</v>
      </c>
      <c r="AL87" s="72">
        <v>0</v>
      </c>
      <c r="AM87" s="72">
        <v>1</v>
      </c>
      <c r="AN87" s="72" t="s">
        <v>1655</v>
      </c>
      <c r="AO87" s="72">
        <v>0</v>
      </c>
      <c r="AP87" s="72"/>
      <c r="AQ87" s="72" t="s">
        <v>35</v>
      </c>
      <c r="AR87" s="72"/>
      <c r="AS87" s="72"/>
      <c r="AT87" s="72"/>
      <c r="AU87" s="72"/>
      <c r="AV87" s="72" t="s">
        <v>1725</v>
      </c>
      <c r="AW87" s="72" t="s">
        <v>1656</v>
      </c>
      <c r="AX87" s="72" t="s">
        <v>1656</v>
      </c>
      <c r="AY87" s="72" t="s">
        <v>1657</v>
      </c>
      <c r="AZ87" s="72" t="s">
        <v>1657</v>
      </c>
      <c r="BA87" s="72" t="s">
        <v>1657</v>
      </c>
      <c r="BB87" s="72" t="s">
        <v>1657</v>
      </c>
      <c r="BC87" s="72" t="s">
        <v>1657</v>
      </c>
      <c r="BD87" s="72" t="s">
        <v>1657</v>
      </c>
      <c r="BE87" s="72" t="s">
        <v>1657</v>
      </c>
    </row>
    <row r="88" spans="1:57">
      <c r="A88" s="72">
        <v>132193</v>
      </c>
      <c r="B88" s="72">
        <v>2562</v>
      </c>
      <c r="C88" s="72">
        <v>1</v>
      </c>
      <c r="D88" s="72" t="s">
        <v>1880</v>
      </c>
      <c r="E88" s="72" t="s">
        <v>873</v>
      </c>
      <c r="F88" s="72">
        <v>77016</v>
      </c>
      <c r="G88" s="73">
        <v>241620</v>
      </c>
      <c r="H88" s="72">
        <v>24032</v>
      </c>
      <c r="I88" s="72" t="s">
        <v>124</v>
      </c>
      <c r="J88" s="72">
        <v>10</v>
      </c>
      <c r="K88" s="72">
        <v>14632</v>
      </c>
      <c r="L88" s="72">
        <v>7</v>
      </c>
      <c r="M88" s="72" t="s">
        <v>588</v>
      </c>
      <c r="N88" s="72" t="s">
        <v>874</v>
      </c>
      <c r="O88" s="72" t="s">
        <v>127</v>
      </c>
      <c r="P88" s="72" t="s">
        <v>875</v>
      </c>
      <c r="Q88" s="72" t="s">
        <v>129</v>
      </c>
      <c r="R88" s="72">
        <v>19830101</v>
      </c>
      <c r="S88" s="72">
        <v>53</v>
      </c>
      <c r="T88" s="72">
        <v>35</v>
      </c>
      <c r="U88" s="72">
        <v>1</v>
      </c>
      <c r="V88" s="72" t="s">
        <v>1654</v>
      </c>
      <c r="W88" s="72" t="s">
        <v>232</v>
      </c>
      <c r="X88" s="72">
        <v>124</v>
      </c>
      <c r="Y88" s="72">
        <v>15</v>
      </c>
      <c r="Z88" s="72" t="s">
        <v>10</v>
      </c>
      <c r="AA88" s="72" t="s">
        <v>10</v>
      </c>
      <c r="AB88" s="72" t="s">
        <v>124</v>
      </c>
      <c r="AC88" s="72">
        <v>950649754</v>
      </c>
      <c r="AD88" s="72" t="s">
        <v>132</v>
      </c>
      <c r="AE88" s="72" t="s">
        <v>140</v>
      </c>
      <c r="AF88" s="72"/>
      <c r="AG88" s="72" t="s">
        <v>225</v>
      </c>
      <c r="AH88" s="72" t="s">
        <v>225</v>
      </c>
      <c r="AI88" s="72"/>
      <c r="AJ88" s="72" t="s">
        <v>134</v>
      </c>
      <c r="AK88" s="72" t="s">
        <v>135</v>
      </c>
      <c r="AL88" s="72">
        <v>0</v>
      </c>
      <c r="AM88" s="72">
        <v>1</v>
      </c>
      <c r="AN88" s="72" t="s">
        <v>1655</v>
      </c>
      <c r="AO88" s="72">
        <v>0</v>
      </c>
      <c r="AP88" s="72"/>
      <c r="AQ88" s="72" t="s">
        <v>35</v>
      </c>
      <c r="AR88" s="72"/>
      <c r="AS88" s="72"/>
      <c r="AT88" s="72"/>
      <c r="AU88" s="72"/>
      <c r="AV88" s="72" t="s">
        <v>2120</v>
      </c>
      <c r="AW88" s="72" t="s">
        <v>1656</v>
      </c>
      <c r="AX88" s="72" t="s">
        <v>1656</v>
      </c>
      <c r="AY88" s="72" t="s">
        <v>1656</v>
      </c>
      <c r="AZ88" s="72" t="s">
        <v>1656</v>
      </c>
      <c r="BA88" s="72" t="s">
        <v>1657</v>
      </c>
      <c r="BB88" s="72" t="s">
        <v>1657</v>
      </c>
      <c r="BC88" s="72" t="s">
        <v>1657</v>
      </c>
      <c r="BD88" s="72" t="s">
        <v>1657</v>
      </c>
      <c r="BE88" s="72" t="s">
        <v>1657</v>
      </c>
    </row>
    <row r="89" spans="1:57">
      <c r="A89" s="72">
        <v>213703</v>
      </c>
      <c r="B89" s="72">
        <v>2562</v>
      </c>
      <c r="C89" s="72">
        <v>1</v>
      </c>
      <c r="D89" s="72" t="s">
        <v>1936</v>
      </c>
      <c r="E89" s="72" t="s">
        <v>582</v>
      </c>
      <c r="F89" s="72">
        <v>406237</v>
      </c>
      <c r="G89" s="72" t="s">
        <v>351</v>
      </c>
      <c r="H89" s="72">
        <v>11443</v>
      </c>
      <c r="I89" s="72" t="s">
        <v>124</v>
      </c>
      <c r="J89" s="72">
        <v>10</v>
      </c>
      <c r="K89" s="72">
        <v>14632</v>
      </c>
      <c r="L89" s="72">
        <v>6</v>
      </c>
      <c r="M89" s="72" t="s">
        <v>184</v>
      </c>
      <c r="N89" s="72" t="s">
        <v>583</v>
      </c>
      <c r="O89" s="72" t="s">
        <v>584</v>
      </c>
      <c r="P89" s="72" t="s">
        <v>585</v>
      </c>
      <c r="Q89" s="72" t="s">
        <v>129</v>
      </c>
      <c r="R89" s="72">
        <v>19940812</v>
      </c>
      <c r="S89" s="72">
        <v>60</v>
      </c>
      <c r="T89" s="72">
        <v>24</v>
      </c>
      <c r="U89" s="72">
        <v>1</v>
      </c>
      <c r="V89" s="72" t="s">
        <v>1654</v>
      </c>
      <c r="W89" s="72" t="s">
        <v>130</v>
      </c>
      <c r="X89" s="72">
        <v>108</v>
      </c>
      <c r="Y89" s="72">
        <v>3</v>
      </c>
      <c r="Z89" s="72" t="s">
        <v>586</v>
      </c>
      <c r="AA89" s="72" t="s">
        <v>22</v>
      </c>
      <c r="AB89" s="72" t="s">
        <v>124</v>
      </c>
      <c r="AC89" s="72">
        <v>952050595</v>
      </c>
      <c r="AD89" s="72" t="s">
        <v>132</v>
      </c>
      <c r="AE89" s="72" t="s">
        <v>206</v>
      </c>
      <c r="AF89" s="72"/>
      <c r="AG89" s="72"/>
      <c r="AH89" s="72"/>
      <c r="AI89" s="72"/>
      <c r="AJ89" s="72" t="s">
        <v>134</v>
      </c>
      <c r="AK89" s="72" t="s">
        <v>135</v>
      </c>
      <c r="AL89" s="72">
        <v>0</v>
      </c>
      <c r="AM89" s="72">
        <v>1</v>
      </c>
      <c r="AN89" s="72" t="s">
        <v>1655</v>
      </c>
      <c r="AO89" s="72">
        <v>6</v>
      </c>
      <c r="AP89" s="73">
        <v>241498</v>
      </c>
      <c r="AQ89" s="72" t="s">
        <v>41</v>
      </c>
      <c r="AR89" s="72" t="s">
        <v>382</v>
      </c>
      <c r="AS89" s="72"/>
      <c r="AT89" s="72"/>
      <c r="AU89" s="72"/>
      <c r="AV89" s="72" t="s">
        <v>1792</v>
      </c>
      <c r="AW89" s="72" t="s">
        <v>1656</v>
      </c>
      <c r="AX89" s="72" t="s">
        <v>1656</v>
      </c>
      <c r="AY89" s="72" t="s">
        <v>1656</v>
      </c>
      <c r="AZ89" s="72" t="s">
        <v>1656</v>
      </c>
      <c r="BA89" s="72" t="s">
        <v>1657</v>
      </c>
      <c r="BB89" s="72" t="s">
        <v>1657</v>
      </c>
      <c r="BC89" s="72" t="s">
        <v>1657</v>
      </c>
      <c r="BD89" s="72" t="s">
        <v>1657</v>
      </c>
      <c r="BE89" s="72" t="s">
        <v>1657</v>
      </c>
    </row>
    <row r="90" spans="1:57">
      <c r="A90" s="72">
        <v>214117</v>
      </c>
      <c r="B90" s="72">
        <v>2562</v>
      </c>
      <c r="C90" s="72">
        <v>1</v>
      </c>
      <c r="D90" s="72" t="s">
        <v>1827</v>
      </c>
      <c r="E90" s="72" t="s">
        <v>1362</v>
      </c>
      <c r="F90" s="72">
        <v>1101781</v>
      </c>
      <c r="G90" s="72" t="s">
        <v>351</v>
      </c>
      <c r="H90" s="72">
        <v>10669</v>
      </c>
      <c r="I90" s="72" t="s">
        <v>124</v>
      </c>
      <c r="J90" s="72">
        <v>10</v>
      </c>
      <c r="K90" s="72">
        <v>14632</v>
      </c>
      <c r="L90" s="72">
        <v>5</v>
      </c>
      <c r="M90" s="72" t="s">
        <v>125</v>
      </c>
      <c r="N90" s="72" t="s">
        <v>1363</v>
      </c>
      <c r="O90" s="72" t="s">
        <v>150</v>
      </c>
      <c r="P90" s="72" t="s">
        <v>1364</v>
      </c>
      <c r="Q90" s="72" t="s">
        <v>152</v>
      </c>
      <c r="R90" s="72">
        <v>19530517</v>
      </c>
      <c r="S90" s="72">
        <v>45</v>
      </c>
      <c r="T90" s="72">
        <v>65</v>
      </c>
      <c r="U90" s="72">
        <v>1</v>
      </c>
      <c r="V90" s="72" t="s">
        <v>1654</v>
      </c>
      <c r="W90" s="72" t="s">
        <v>130</v>
      </c>
      <c r="X90" s="72">
        <v>28</v>
      </c>
      <c r="Y90" s="72">
        <v>9</v>
      </c>
      <c r="Z90" s="72" t="s">
        <v>649</v>
      </c>
      <c r="AA90" s="72" t="s">
        <v>6</v>
      </c>
      <c r="AB90" s="72" t="s">
        <v>124</v>
      </c>
      <c r="AC90" s="72">
        <v>804830242</v>
      </c>
      <c r="AD90" s="72" t="s">
        <v>132</v>
      </c>
      <c r="AE90" s="72" t="s">
        <v>133</v>
      </c>
      <c r="AF90" s="72"/>
      <c r="AG90" s="72" t="s">
        <v>133</v>
      </c>
      <c r="AH90" s="72"/>
      <c r="AI90" s="72"/>
      <c r="AJ90" s="72" t="s">
        <v>133</v>
      </c>
      <c r="AK90" s="72" t="s">
        <v>135</v>
      </c>
      <c r="AL90" s="72">
        <v>0</v>
      </c>
      <c r="AM90" s="72">
        <v>1</v>
      </c>
      <c r="AN90" s="72" t="s">
        <v>1655</v>
      </c>
      <c r="AO90" s="72">
        <v>0</v>
      </c>
      <c r="AP90" s="72"/>
      <c r="AQ90" s="72" t="s">
        <v>35</v>
      </c>
      <c r="AR90" s="72"/>
      <c r="AS90" s="72" t="s">
        <v>567</v>
      </c>
      <c r="AT90" s="72"/>
      <c r="AU90" s="72"/>
      <c r="AV90" s="73">
        <v>43648</v>
      </c>
      <c r="AW90" s="72" t="s">
        <v>1656</v>
      </c>
      <c r="AX90" s="72" t="s">
        <v>1656</v>
      </c>
      <c r="AY90" s="72" t="s">
        <v>1657</v>
      </c>
      <c r="AZ90" s="72" t="s">
        <v>1657</v>
      </c>
      <c r="BA90" s="72" t="s">
        <v>1657</v>
      </c>
      <c r="BB90" s="72" t="s">
        <v>1657</v>
      </c>
      <c r="BC90" s="72" t="s">
        <v>1657</v>
      </c>
      <c r="BD90" s="72" t="s">
        <v>1657</v>
      </c>
      <c r="BE90" s="72" t="s">
        <v>1657</v>
      </c>
    </row>
    <row r="91" spans="1:57">
      <c r="A91" s="72">
        <v>214436</v>
      </c>
      <c r="B91" s="72">
        <v>2562</v>
      </c>
      <c r="C91" s="72">
        <v>1</v>
      </c>
      <c r="D91" s="72" t="s">
        <v>1739</v>
      </c>
      <c r="E91" s="72" t="s">
        <v>618</v>
      </c>
      <c r="F91" s="72">
        <v>17270</v>
      </c>
      <c r="G91" s="73">
        <v>241771</v>
      </c>
      <c r="H91" s="72">
        <v>10951</v>
      </c>
      <c r="I91" s="72" t="s">
        <v>124</v>
      </c>
      <c r="J91" s="72">
        <v>10</v>
      </c>
      <c r="K91" s="72">
        <v>14632</v>
      </c>
      <c r="L91" s="72">
        <v>7</v>
      </c>
      <c r="M91" s="72" t="s">
        <v>499</v>
      </c>
      <c r="N91" s="72" t="s">
        <v>619</v>
      </c>
      <c r="O91" s="72" t="s">
        <v>150</v>
      </c>
      <c r="P91" s="72" t="s">
        <v>620</v>
      </c>
      <c r="Q91" s="72" t="s">
        <v>152</v>
      </c>
      <c r="R91" s="72">
        <v>19400101</v>
      </c>
      <c r="S91" s="72">
        <v>40</v>
      </c>
      <c r="T91" s="72">
        <v>78</v>
      </c>
      <c r="U91" s="72">
        <v>1</v>
      </c>
      <c r="V91" s="72" t="s">
        <v>1654</v>
      </c>
      <c r="W91" s="72" t="s">
        <v>219</v>
      </c>
      <c r="X91" s="72">
        <v>13</v>
      </c>
      <c r="Y91" s="72">
        <v>6</v>
      </c>
      <c r="Z91" s="72" t="s">
        <v>621</v>
      </c>
      <c r="AA91" s="72" t="s">
        <v>8</v>
      </c>
      <c r="AB91" s="72" t="s">
        <v>124</v>
      </c>
      <c r="AC91" s="72"/>
      <c r="AD91" s="72" t="s">
        <v>132</v>
      </c>
      <c r="AE91" s="72" t="s">
        <v>225</v>
      </c>
      <c r="AF91" s="72"/>
      <c r="AG91" s="72" t="s">
        <v>133</v>
      </c>
      <c r="AH91" s="72"/>
      <c r="AI91" s="72"/>
      <c r="AJ91" s="72" t="s">
        <v>134</v>
      </c>
      <c r="AK91" s="72" t="s">
        <v>135</v>
      </c>
      <c r="AL91" s="72">
        <v>0</v>
      </c>
      <c r="AM91" s="72">
        <v>1</v>
      </c>
      <c r="AN91" s="72" t="s">
        <v>1655</v>
      </c>
      <c r="AO91" s="72">
        <v>0</v>
      </c>
      <c r="AP91" s="72"/>
      <c r="AQ91" s="72" t="s">
        <v>35</v>
      </c>
      <c r="AR91" s="72"/>
      <c r="AS91" s="72"/>
      <c r="AT91" s="72"/>
      <c r="AU91" s="72"/>
      <c r="AV91" s="72" t="s">
        <v>2129</v>
      </c>
      <c r="AW91" s="72" t="s">
        <v>1656</v>
      </c>
      <c r="AX91" s="72" t="s">
        <v>1656</v>
      </c>
      <c r="AY91" s="72" t="s">
        <v>1657</v>
      </c>
      <c r="AZ91" s="72" t="s">
        <v>1657</v>
      </c>
      <c r="BA91" s="72" t="s">
        <v>1657</v>
      </c>
      <c r="BB91" s="72" t="s">
        <v>1657</v>
      </c>
      <c r="BC91" s="72" t="s">
        <v>1657</v>
      </c>
      <c r="BD91" s="72" t="s">
        <v>1657</v>
      </c>
      <c r="BE91" s="72" t="s">
        <v>1657</v>
      </c>
    </row>
    <row r="92" spans="1:57">
      <c r="A92" s="72">
        <v>6880</v>
      </c>
      <c r="B92" s="72">
        <v>2562</v>
      </c>
      <c r="C92" s="72">
        <v>1</v>
      </c>
      <c r="D92" s="72" t="s">
        <v>1769</v>
      </c>
      <c r="E92" s="72" t="s">
        <v>482</v>
      </c>
      <c r="F92" s="72">
        <v>1002738</v>
      </c>
      <c r="G92" s="73">
        <v>241743</v>
      </c>
      <c r="H92" s="72">
        <v>10669</v>
      </c>
      <c r="I92" s="72" t="s">
        <v>124</v>
      </c>
      <c r="J92" s="72">
        <v>10</v>
      </c>
      <c r="K92" s="72">
        <v>14632</v>
      </c>
      <c r="L92" s="72">
        <v>5</v>
      </c>
      <c r="M92" s="72" t="s">
        <v>125</v>
      </c>
      <c r="N92" s="72" t="s">
        <v>483</v>
      </c>
      <c r="O92" s="72" t="s">
        <v>127</v>
      </c>
      <c r="P92" s="72" t="s">
        <v>484</v>
      </c>
      <c r="Q92" s="72" t="s">
        <v>129</v>
      </c>
      <c r="R92" s="72">
        <v>19881022</v>
      </c>
      <c r="S92" s="72">
        <v>55</v>
      </c>
      <c r="T92" s="72">
        <v>30</v>
      </c>
      <c r="U92" s="72">
        <v>1</v>
      </c>
      <c r="V92" s="72" t="s">
        <v>1654</v>
      </c>
      <c r="W92" s="72" t="s">
        <v>219</v>
      </c>
      <c r="X92" s="72">
        <v>277</v>
      </c>
      <c r="Y92" s="72">
        <v>1</v>
      </c>
      <c r="Z92" s="72" t="s">
        <v>485</v>
      </c>
      <c r="AA92" s="72" t="s">
        <v>146</v>
      </c>
      <c r="AB92" s="72" t="s">
        <v>124</v>
      </c>
      <c r="AC92" s="72">
        <v>893815331</v>
      </c>
      <c r="AD92" s="72" t="s">
        <v>132</v>
      </c>
      <c r="AE92" s="72" t="s">
        <v>198</v>
      </c>
      <c r="AF92" s="72"/>
      <c r="AG92" s="72"/>
      <c r="AH92" s="72" t="s">
        <v>133</v>
      </c>
      <c r="AI92" s="72"/>
      <c r="AJ92" s="72" t="s">
        <v>134</v>
      </c>
      <c r="AK92" s="72" t="s">
        <v>226</v>
      </c>
      <c r="AL92" s="72">
        <v>0</v>
      </c>
      <c r="AM92" s="72">
        <v>1</v>
      </c>
      <c r="AN92" s="72" t="s">
        <v>1655</v>
      </c>
      <c r="AO92" s="72">
        <v>0</v>
      </c>
      <c r="AP92" s="72"/>
      <c r="AQ92" s="72" t="s">
        <v>35</v>
      </c>
      <c r="AR92" s="72"/>
      <c r="AS92" s="72"/>
      <c r="AT92" s="72"/>
      <c r="AU92" s="72"/>
      <c r="AV92" s="73">
        <v>43558</v>
      </c>
      <c r="AW92" s="72" t="s">
        <v>1656</v>
      </c>
      <c r="AX92" s="72" t="s">
        <v>1656</v>
      </c>
      <c r="AY92" s="72" t="s">
        <v>1656</v>
      </c>
      <c r="AZ92" s="72" t="s">
        <v>1657</v>
      </c>
      <c r="BA92" s="72" t="s">
        <v>1657</v>
      </c>
      <c r="BB92" s="72" t="s">
        <v>1657</v>
      </c>
      <c r="BC92" s="72" t="s">
        <v>1657</v>
      </c>
      <c r="BD92" s="72" t="s">
        <v>1657</v>
      </c>
      <c r="BE92" s="72" t="s">
        <v>1657</v>
      </c>
    </row>
    <row r="93" spans="1:57">
      <c r="A93" s="72">
        <v>47054</v>
      </c>
      <c r="B93" s="72">
        <v>2562</v>
      </c>
      <c r="C93" s="72">
        <v>1</v>
      </c>
      <c r="D93" s="72" t="s">
        <v>1851</v>
      </c>
      <c r="E93" s="72" t="s">
        <v>775</v>
      </c>
      <c r="F93" s="72">
        <v>1116008</v>
      </c>
      <c r="G93" s="72" t="s">
        <v>398</v>
      </c>
      <c r="H93" s="72">
        <v>10669</v>
      </c>
      <c r="I93" s="72" t="s">
        <v>124</v>
      </c>
      <c r="J93" s="72">
        <v>10</v>
      </c>
      <c r="K93" s="72">
        <v>14632</v>
      </c>
      <c r="L93" s="72">
        <v>5</v>
      </c>
      <c r="M93" s="72" t="s">
        <v>125</v>
      </c>
      <c r="N93" s="72" t="s">
        <v>776</v>
      </c>
      <c r="O93" s="72" t="s">
        <v>150</v>
      </c>
      <c r="P93" s="72" t="s">
        <v>777</v>
      </c>
      <c r="Q93" s="72" t="s">
        <v>152</v>
      </c>
      <c r="R93" s="72">
        <v>19550607</v>
      </c>
      <c r="S93" s="72">
        <v>57</v>
      </c>
      <c r="T93" s="72">
        <v>63</v>
      </c>
      <c r="U93" s="72">
        <v>1</v>
      </c>
      <c r="V93" s="72" t="s">
        <v>1654</v>
      </c>
      <c r="W93" s="72" t="s">
        <v>130</v>
      </c>
      <c r="X93" s="72">
        <v>86</v>
      </c>
      <c r="Y93" s="72">
        <v>4</v>
      </c>
      <c r="Z93" s="72" t="s">
        <v>145</v>
      </c>
      <c r="AA93" s="72" t="s">
        <v>146</v>
      </c>
      <c r="AB93" s="72" t="s">
        <v>124</v>
      </c>
      <c r="AC93" s="72">
        <v>957185752</v>
      </c>
      <c r="AD93" s="72" t="s">
        <v>132</v>
      </c>
      <c r="AE93" s="72" t="s">
        <v>133</v>
      </c>
      <c r="AF93" s="72"/>
      <c r="AG93" s="72" t="s">
        <v>133</v>
      </c>
      <c r="AH93" s="72"/>
      <c r="AI93" s="72"/>
      <c r="AJ93" s="72" t="s">
        <v>133</v>
      </c>
      <c r="AK93" s="72" t="s">
        <v>135</v>
      </c>
      <c r="AL93" s="72">
        <v>0</v>
      </c>
      <c r="AM93" s="72">
        <v>1</v>
      </c>
      <c r="AN93" s="72" t="s">
        <v>1655</v>
      </c>
      <c r="AO93" s="72">
        <v>0</v>
      </c>
      <c r="AP93" s="72"/>
      <c r="AQ93" s="72" t="s">
        <v>35</v>
      </c>
      <c r="AR93" s="72"/>
      <c r="AS93" s="72"/>
      <c r="AT93" s="72"/>
      <c r="AU93" s="72"/>
      <c r="AV93" s="72" t="s">
        <v>2120</v>
      </c>
      <c r="AW93" s="72" t="s">
        <v>1656</v>
      </c>
      <c r="AX93" s="72" t="s">
        <v>1656</v>
      </c>
      <c r="AY93" s="72" t="s">
        <v>1657</v>
      </c>
      <c r="AZ93" s="72" t="s">
        <v>1657</v>
      </c>
      <c r="BA93" s="72" t="s">
        <v>1657</v>
      </c>
      <c r="BB93" s="72" t="s">
        <v>1657</v>
      </c>
      <c r="BC93" s="72" t="s">
        <v>1657</v>
      </c>
      <c r="BD93" s="72" t="s">
        <v>1657</v>
      </c>
      <c r="BE93" s="72" t="s">
        <v>1657</v>
      </c>
    </row>
    <row r="94" spans="1:57">
      <c r="A94" s="72">
        <v>47164</v>
      </c>
      <c r="B94" s="72">
        <v>2562</v>
      </c>
      <c r="C94" s="72">
        <v>1</v>
      </c>
      <c r="D94" s="72" t="s">
        <v>1906</v>
      </c>
      <c r="E94" s="72" t="s">
        <v>1375</v>
      </c>
      <c r="F94" s="72">
        <v>23732</v>
      </c>
      <c r="G94" s="73">
        <v>241558</v>
      </c>
      <c r="H94" s="72">
        <v>10951</v>
      </c>
      <c r="I94" s="72" t="s">
        <v>124</v>
      </c>
      <c r="J94" s="72">
        <v>10</v>
      </c>
      <c r="K94" s="72">
        <v>14632</v>
      </c>
      <c r="L94" s="72">
        <v>7</v>
      </c>
      <c r="M94" s="72" t="s">
        <v>499</v>
      </c>
      <c r="N94" s="72" t="s">
        <v>1376</v>
      </c>
      <c r="O94" s="72" t="s">
        <v>157</v>
      </c>
      <c r="P94" s="72" t="s">
        <v>1377</v>
      </c>
      <c r="Q94" s="72" t="s">
        <v>152</v>
      </c>
      <c r="R94" s="72">
        <v>19880101</v>
      </c>
      <c r="S94" s="72">
        <v>45</v>
      </c>
      <c r="T94" s="72">
        <v>30</v>
      </c>
      <c r="U94" s="72">
        <v>1</v>
      </c>
      <c r="V94" s="72" t="s">
        <v>1654</v>
      </c>
      <c r="W94" s="72" t="s">
        <v>1378</v>
      </c>
      <c r="X94" s="72">
        <v>140</v>
      </c>
      <c r="Y94" s="72">
        <v>0</v>
      </c>
      <c r="Z94" s="72" t="s">
        <v>1379</v>
      </c>
      <c r="AA94" s="72" t="s">
        <v>8</v>
      </c>
      <c r="AB94" s="72" t="s">
        <v>124</v>
      </c>
      <c r="AC94" s="72">
        <v>872600913</v>
      </c>
      <c r="AD94" s="72" t="s">
        <v>132</v>
      </c>
      <c r="AE94" s="72" t="s">
        <v>133</v>
      </c>
      <c r="AF94" s="72"/>
      <c r="AG94" s="72" t="s">
        <v>133</v>
      </c>
      <c r="AH94" s="72"/>
      <c r="AI94" s="72"/>
      <c r="AJ94" s="72" t="s">
        <v>133</v>
      </c>
      <c r="AK94" s="72" t="s">
        <v>135</v>
      </c>
      <c r="AL94" s="72">
        <v>0</v>
      </c>
      <c r="AM94" s="72">
        <v>1</v>
      </c>
      <c r="AN94" s="72" t="s">
        <v>1655</v>
      </c>
      <c r="AO94" s="72">
        <v>0</v>
      </c>
      <c r="AP94" s="72"/>
      <c r="AQ94" s="72" t="s">
        <v>35</v>
      </c>
      <c r="AR94" s="72"/>
      <c r="AS94" s="72"/>
      <c r="AT94" s="72"/>
      <c r="AU94" s="72"/>
      <c r="AV94" s="72" t="s">
        <v>2129</v>
      </c>
      <c r="AW94" s="72" t="s">
        <v>1656</v>
      </c>
      <c r="AX94" s="72" t="s">
        <v>1656</v>
      </c>
      <c r="AY94" s="72" t="s">
        <v>1657</v>
      </c>
      <c r="AZ94" s="72" t="s">
        <v>1657</v>
      </c>
      <c r="BA94" s="72" t="s">
        <v>1657</v>
      </c>
      <c r="BB94" s="72" t="s">
        <v>1657</v>
      </c>
      <c r="BC94" s="72" t="s">
        <v>1657</v>
      </c>
      <c r="BD94" s="72" t="s">
        <v>1657</v>
      </c>
      <c r="BE94" s="72" t="s">
        <v>1657</v>
      </c>
    </row>
    <row r="95" spans="1:57">
      <c r="A95" s="72">
        <v>47702</v>
      </c>
      <c r="B95" s="72">
        <v>2562</v>
      </c>
      <c r="C95" s="72">
        <v>1</v>
      </c>
      <c r="D95" s="72" t="s">
        <v>1960</v>
      </c>
      <c r="E95" s="72" t="s">
        <v>1203</v>
      </c>
      <c r="F95" s="72">
        <v>914880</v>
      </c>
      <c r="G95" s="73">
        <v>241619</v>
      </c>
      <c r="H95" s="72">
        <v>10669</v>
      </c>
      <c r="I95" s="72" t="s">
        <v>124</v>
      </c>
      <c r="J95" s="72">
        <v>10</v>
      </c>
      <c r="K95" s="72">
        <v>14632</v>
      </c>
      <c r="L95" s="72">
        <v>5</v>
      </c>
      <c r="M95" s="72" t="s">
        <v>125</v>
      </c>
      <c r="N95" s="72" t="s">
        <v>1204</v>
      </c>
      <c r="O95" s="72" t="s">
        <v>127</v>
      </c>
      <c r="P95" s="72" t="s">
        <v>1205</v>
      </c>
      <c r="Q95" s="72" t="s">
        <v>129</v>
      </c>
      <c r="R95" s="72">
        <v>19420701</v>
      </c>
      <c r="S95" s="72">
        <v>50</v>
      </c>
      <c r="T95" s="72">
        <v>76</v>
      </c>
      <c r="U95" s="72">
        <v>1</v>
      </c>
      <c r="V95" s="72" t="s">
        <v>1654</v>
      </c>
      <c r="W95" s="72" t="s">
        <v>130</v>
      </c>
      <c r="X95" s="72">
        <v>148</v>
      </c>
      <c r="Y95" s="72">
        <v>4</v>
      </c>
      <c r="Z95" s="72" t="s">
        <v>634</v>
      </c>
      <c r="AA95" s="72" t="s">
        <v>23</v>
      </c>
      <c r="AB95" s="72" t="s">
        <v>124</v>
      </c>
      <c r="AC95" s="72">
        <v>615106256</v>
      </c>
      <c r="AD95" s="72" t="s">
        <v>132</v>
      </c>
      <c r="AE95" s="72" t="s">
        <v>133</v>
      </c>
      <c r="AF95" s="72"/>
      <c r="AG95" s="72"/>
      <c r="AH95" s="72"/>
      <c r="AI95" s="72"/>
      <c r="AJ95" s="72" t="s">
        <v>133</v>
      </c>
      <c r="AK95" s="72"/>
      <c r="AL95" s="72">
        <v>0</v>
      </c>
      <c r="AM95" s="72">
        <v>1</v>
      </c>
      <c r="AN95" s="72" t="s">
        <v>1655</v>
      </c>
      <c r="AO95" s="72">
        <v>6</v>
      </c>
      <c r="AP95" s="73">
        <v>241619</v>
      </c>
      <c r="AQ95" s="72" t="s">
        <v>41</v>
      </c>
      <c r="AR95" s="72" t="s">
        <v>631</v>
      </c>
      <c r="AS95" s="72"/>
      <c r="AT95" s="72"/>
      <c r="AU95" s="72"/>
      <c r="AV95" s="73">
        <v>43292</v>
      </c>
      <c r="AW95" s="72" t="s">
        <v>1656</v>
      </c>
      <c r="AX95" s="72" t="s">
        <v>1656</v>
      </c>
      <c r="AY95" s="72" t="s">
        <v>1656</v>
      </c>
      <c r="AZ95" s="72" t="s">
        <v>1656</v>
      </c>
      <c r="BA95" s="72" t="s">
        <v>1657</v>
      </c>
      <c r="BB95" s="72" t="s">
        <v>1657</v>
      </c>
      <c r="BC95" s="72" t="s">
        <v>1657</v>
      </c>
      <c r="BD95" s="72" t="s">
        <v>1657</v>
      </c>
      <c r="BE95" s="72" t="s">
        <v>1657</v>
      </c>
    </row>
    <row r="96" spans="1:57">
      <c r="A96" s="72">
        <v>87709</v>
      </c>
      <c r="B96" s="72">
        <v>2562</v>
      </c>
      <c r="C96" s="72">
        <v>1</v>
      </c>
      <c r="D96" s="72" t="s">
        <v>2049</v>
      </c>
      <c r="E96" s="72" t="s">
        <v>792</v>
      </c>
      <c r="F96" s="72">
        <v>1334930</v>
      </c>
      <c r="G96" s="72" t="s">
        <v>202</v>
      </c>
      <c r="H96" s="72">
        <v>10669</v>
      </c>
      <c r="I96" s="72" t="s">
        <v>124</v>
      </c>
      <c r="J96" s="72">
        <v>10</v>
      </c>
      <c r="K96" s="72">
        <v>14632</v>
      </c>
      <c r="L96" s="72">
        <v>5</v>
      </c>
      <c r="M96" s="72" t="s">
        <v>125</v>
      </c>
      <c r="N96" s="72" t="s">
        <v>793</v>
      </c>
      <c r="O96" s="72" t="s">
        <v>127</v>
      </c>
      <c r="P96" s="72" t="s">
        <v>794</v>
      </c>
      <c r="Q96" s="72" t="s">
        <v>129</v>
      </c>
      <c r="R96" s="72">
        <v>19701003</v>
      </c>
      <c r="S96" s="72">
        <v>58</v>
      </c>
      <c r="T96" s="72">
        <v>48</v>
      </c>
      <c r="U96" s="72">
        <v>1</v>
      </c>
      <c r="V96" s="72" t="s">
        <v>1654</v>
      </c>
      <c r="W96" s="72" t="s">
        <v>130</v>
      </c>
      <c r="X96" s="72" t="s">
        <v>795</v>
      </c>
      <c r="Y96" s="72">
        <v>0</v>
      </c>
      <c r="Z96" s="72" t="s">
        <v>194</v>
      </c>
      <c r="AA96" s="72" t="s">
        <v>146</v>
      </c>
      <c r="AB96" s="72" t="s">
        <v>124</v>
      </c>
      <c r="AC96" s="72"/>
      <c r="AD96" s="72" t="s">
        <v>132</v>
      </c>
      <c r="AE96" s="72" t="s">
        <v>206</v>
      </c>
      <c r="AF96" s="72"/>
      <c r="AG96" s="72" t="s">
        <v>133</v>
      </c>
      <c r="AH96" s="72"/>
      <c r="AI96" s="72"/>
      <c r="AJ96" s="72" t="s">
        <v>134</v>
      </c>
      <c r="AK96" s="72"/>
      <c r="AL96" s="72">
        <v>0</v>
      </c>
      <c r="AM96" s="72">
        <v>1</v>
      </c>
      <c r="AN96" s="72" t="s">
        <v>1655</v>
      </c>
      <c r="AO96" s="72">
        <v>0</v>
      </c>
      <c r="AP96" s="72"/>
      <c r="AQ96" s="72" t="s">
        <v>35</v>
      </c>
      <c r="AR96" s="72"/>
      <c r="AS96" s="72"/>
      <c r="AT96" s="72"/>
      <c r="AU96" s="72"/>
      <c r="AV96" s="73">
        <v>43801</v>
      </c>
      <c r="AW96" s="72" t="s">
        <v>1656</v>
      </c>
      <c r="AX96" s="72" t="s">
        <v>1656</v>
      </c>
      <c r="AY96" s="72" t="s">
        <v>1657</v>
      </c>
      <c r="AZ96" s="72" t="s">
        <v>1657</v>
      </c>
      <c r="BA96" s="72" t="s">
        <v>1657</v>
      </c>
      <c r="BB96" s="72" t="s">
        <v>1657</v>
      </c>
      <c r="BC96" s="72" t="s">
        <v>1657</v>
      </c>
      <c r="BD96" s="72" t="s">
        <v>1657</v>
      </c>
      <c r="BE96" s="72" t="s">
        <v>1657</v>
      </c>
    </row>
    <row r="97" spans="1:57">
      <c r="A97" s="72">
        <v>88210</v>
      </c>
      <c r="B97" s="72">
        <v>2562</v>
      </c>
      <c r="C97" s="72">
        <v>1</v>
      </c>
      <c r="D97" s="72" t="s">
        <v>1866</v>
      </c>
      <c r="E97" s="72" t="s">
        <v>325</v>
      </c>
      <c r="F97" s="72">
        <v>130255</v>
      </c>
      <c r="G97" s="72" t="s">
        <v>326</v>
      </c>
      <c r="H97" s="72">
        <v>10946</v>
      </c>
      <c r="I97" s="72" t="s">
        <v>124</v>
      </c>
      <c r="J97" s="72">
        <v>10</v>
      </c>
      <c r="K97" s="72">
        <v>14632</v>
      </c>
      <c r="L97" s="72">
        <v>7</v>
      </c>
      <c r="M97" s="72" t="s">
        <v>171</v>
      </c>
      <c r="N97" s="72" t="s">
        <v>327</v>
      </c>
      <c r="O97" s="72" t="s">
        <v>127</v>
      </c>
      <c r="P97" s="72" t="s">
        <v>328</v>
      </c>
      <c r="Q97" s="72" t="s">
        <v>129</v>
      </c>
      <c r="R97" s="72">
        <v>19441031</v>
      </c>
      <c r="S97" s="72">
        <v>50</v>
      </c>
      <c r="T97" s="72">
        <v>74</v>
      </c>
      <c r="U97" s="72">
        <v>1</v>
      </c>
      <c r="V97" s="72" t="s">
        <v>1654</v>
      </c>
      <c r="W97" s="72" t="s">
        <v>219</v>
      </c>
      <c r="X97" s="72">
        <v>93</v>
      </c>
      <c r="Y97" s="72">
        <v>2</v>
      </c>
      <c r="Z97" s="72" t="s">
        <v>329</v>
      </c>
      <c r="AA97" s="72" t="s">
        <v>4</v>
      </c>
      <c r="AB97" s="72" t="s">
        <v>124</v>
      </c>
      <c r="AC97" s="72">
        <v>837316341</v>
      </c>
      <c r="AD97" s="72" t="s">
        <v>132</v>
      </c>
      <c r="AE97" s="72" t="s">
        <v>140</v>
      </c>
      <c r="AF97" s="72"/>
      <c r="AG97" s="72"/>
      <c r="AH97" s="72"/>
      <c r="AI97" s="72"/>
      <c r="AJ97" s="72" t="s">
        <v>134</v>
      </c>
      <c r="AK97" s="72" t="s">
        <v>135</v>
      </c>
      <c r="AL97" s="72">
        <v>0</v>
      </c>
      <c r="AM97" s="72">
        <v>1</v>
      </c>
      <c r="AN97" s="72" t="s">
        <v>1655</v>
      </c>
      <c r="AO97" s="72">
        <v>0</v>
      </c>
      <c r="AP97" s="72"/>
      <c r="AQ97" s="72" t="s">
        <v>35</v>
      </c>
      <c r="AR97" s="72"/>
      <c r="AS97" s="72"/>
      <c r="AT97" s="72"/>
      <c r="AU97" s="72"/>
      <c r="AV97" s="73">
        <v>43467</v>
      </c>
      <c r="AW97" s="72" t="s">
        <v>1656</v>
      </c>
      <c r="AX97" s="72" t="s">
        <v>1656</v>
      </c>
      <c r="AY97" s="72" t="s">
        <v>1657</v>
      </c>
      <c r="AZ97" s="72" t="s">
        <v>1657</v>
      </c>
      <c r="BA97" s="72" t="s">
        <v>1657</v>
      </c>
      <c r="BB97" s="72" t="s">
        <v>1657</v>
      </c>
      <c r="BC97" s="72" t="s">
        <v>1657</v>
      </c>
      <c r="BD97" s="72" t="s">
        <v>1657</v>
      </c>
      <c r="BE97" s="72" t="s">
        <v>1657</v>
      </c>
    </row>
    <row r="98" spans="1:57">
      <c r="A98" s="72">
        <v>126197</v>
      </c>
      <c r="B98" s="72">
        <v>2562</v>
      </c>
      <c r="C98" s="72">
        <v>1</v>
      </c>
      <c r="D98" s="72" t="s">
        <v>1903</v>
      </c>
      <c r="E98" s="72" t="s">
        <v>272</v>
      </c>
      <c r="F98" s="72">
        <v>239998</v>
      </c>
      <c r="G98" s="72" t="s">
        <v>262</v>
      </c>
      <c r="H98" s="72">
        <v>21984</v>
      </c>
      <c r="I98" s="72" t="s">
        <v>124</v>
      </c>
      <c r="J98" s="72">
        <v>10</v>
      </c>
      <c r="K98" s="72">
        <v>14632</v>
      </c>
      <c r="L98" s="72">
        <v>6</v>
      </c>
      <c r="M98" s="72" t="s">
        <v>155</v>
      </c>
      <c r="N98" s="72" t="s">
        <v>273</v>
      </c>
      <c r="O98" s="72" t="s">
        <v>127</v>
      </c>
      <c r="P98" s="72" t="s">
        <v>274</v>
      </c>
      <c r="Q98" s="72" t="s">
        <v>129</v>
      </c>
      <c r="R98" s="72">
        <v>19840101</v>
      </c>
      <c r="S98" s="72">
        <v>44</v>
      </c>
      <c r="T98" s="72">
        <v>35</v>
      </c>
      <c r="U98" s="72">
        <v>1</v>
      </c>
      <c r="V98" s="72" t="s">
        <v>1654</v>
      </c>
      <c r="W98" s="72" t="s">
        <v>130</v>
      </c>
      <c r="X98" s="72">
        <v>143</v>
      </c>
      <c r="Y98" s="72">
        <v>24</v>
      </c>
      <c r="Z98" s="72" t="s">
        <v>275</v>
      </c>
      <c r="AA98" s="72" t="s">
        <v>146</v>
      </c>
      <c r="AB98" s="72" t="s">
        <v>124</v>
      </c>
      <c r="AC98" s="72"/>
      <c r="AD98" s="72" t="s">
        <v>132</v>
      </c>
      <c r="AE98" s="72"/>
      <c r="AF98" s="72"/>
      <c r="AG98" s="72"/>
      <c r="AH98" s="72"/>
      <c r="AI98" s="72"/>
      <c r="AJ98" s="72" t="s">
        <v>134</v>
      </c>
      <c r="AK98" s="72" t="s">
        <v>135</v>
      </c>
      <c r="AL98" s="72">
        <v>0</v>
      </c>
      <c r="AM98" s="72">
        <v>1</v>
      </c>
      <c r="AN98" s="72" t="s">
        <v>1655</v>
      </c>
      <c r="AO98" s="72">
        <v>3</v>
      </c>
      <c r="AP98" s="73">
        <v>241620</v>
      </c>
      <c r="AQ98" s="72" t="s">
        <v>74</v>
      </c>
      <c r="AR98" s="72"/>
      <c r="AS98" s="72" t="s">
        <v>1904</v>
      </c>
      <c r="AT98" s="72" t="s">
        <v>173</v>
      </c>
      <c r="AU98" s="72"/>
      <c r="AV98" s="72" t="s">
        <v>1888</v>
      </c>
      <c r="AW98" s="72" t="s">
        <v>1656</v>
      </c>
      <c r="AX98" s="72" t="s">
        <v>1656</v>
      </c>
      <c r="AY98" s="72" t="s">
        <v>1656</v>
      </c>
      <c r="AZ98" s="72" t="s">
        <v>1656</v>
      </c>
      <c r="BA98" s="72" t="s">
        <v>1657</v>
      </c>
      <c r="BB98" s="72" t="s">
        <v>1657</v>
      </c>
      <c r="BC98" s="72" t="s">
        <v>1657</v>
      </c>
      <c r="BD98" s="72" t="s">
        <v>1657</v>
      </c>
      <c r="BE98" s="72" t="s">
        <v>1657</v>
      </c>
    </row>
    <row r="99" spans="1:57">
      <c r="A99" s="72">
        <v>167222</v>
      </c>
      <c r="B99" s="72">
        <v>2562</v>
      </c>
      <c r="C99" s="72">
        <v>1</v>
      </c>
      <c r="D99" s="72" t="s">
        <v>1708</v>
      </c>
      <c r="E99" s="72" t="s">
        <v>1004</v>
      </c>
      <c r="F99" s="72">
        <v>2200905</v>
      </c>
      <c r="G99" s="73">
        <v>241527</v>
      </c>
      <c r="H99" s="72">
        <v>10669</v>
      </c>
      <c r="I99" s="72" t="s">
        <v>124</v>
      </c>
      <c r="J99" s="72">
        <v>10</v>
      </c>
      <c r="K99" s="72">
        <v>14632</v>
      </c>
      <c r="L99" s="72">
        <v>5</v>
      </c>
      <c r="M99" s="72" t="s">
        <v>125</v>
      </c>
      <c r="N99" s="72" t="s">
        <v>1005</v>
      </c>
      <c r="O99" s="72" t="s">
        <v>127</v>
      </c>
      <c r="P99" s="72" t="s">
        <v>1006</v>
      </c>
      <c r="Q99" s="72" t="s">
        <v>129</v>
      </c>
      <c r="R99" s="72">
        <v>19930425</v>
      </c>
      <c r="S99" s="72">
        <v>50</v>
      </c>
      <c r="T99" s="72">
        <v>25</v>
      </c>
      <c r="U99" s="72">
        <v>1</v>
      </c>
      <c r="V99" s="72" t="s">
        <v>1654</v>
      </c>
      <c r="W99" s="72" t="s">
        <v>232</v>
      </c>
      <c r="X99" s="72">
        <v>147</v>
      </c>
      <c r="Y99" s="72">
        <v>2</v>
      </c>
      <c r="Z99" s="72" t="s">
        <v>1007</v>
      </c>
      <c r="AA99" s="72" t="s">
        <v>16</v>
      </c>
      <c r="AB99" s="72" t="s">
        <v>124</v>
      </c>
      <c r="AC99" s="72">
        <v>801572330</v>
      </c>
      <c r="AD99" s="72" t="s">
        <v>132</v>
      </c>
      <c r="AE99" s="72" t="s">
        <v>133</v>
      </c>
      <c r="AF99" s="72"/>
      <c r="AG99" s="72"/>
      <c r="AH99" s="72"/>
      <c r="AI99" s="72"/>
      <c r="AJ99" s="72" t="s">
        <v>133</v>
      </c>
      <c r="AK99" s="72" t="s">
        <v>135</v>
      </c>
      <c r="AL99" s="72">
        <v>0</v>
      </c>
      <c r="AM99" s="72">
        <v>1</v>
      </c>
      <c r="AN99" s="72" t="s">
        <v>1655</v>
      </c>
      <c r="AO99" s="72">
        <v>0</v>
      </c>
      <c r="AP99" s="72"/>
      <c r="AQ99" s="72" t="s">
        <v>35</v>
      </c>
      <c r="AR99" s="72"/>
      <c r="AS99" s="72" t="s">
        <v>1008</v>
      </c>
      <c r="AT99" s="72"/>
      <c r="AU99" s="72"/>
      <c r="AV99" s="73">
        <v>43648</v>
      </c>
      <c r="AW99" s="72" t="s">
        <v>1656</v>
      </c>
      <c r="AX99" s="72" t="s">
        <v>1656</v>
      </c>
      <c r="AY99" s="72" t="s">
        <v>1657</v>
      </c>
      <c r="AZ99" s="72" t="s">
        <v>1657</v>
      </c>
      <c r="BA99" s="72" t="s">
        <v>1657</v>
      </c>
      <c r="BB99" s="72" t="s">
        <v>1657</v>
      </c>
      <c r="BC99" s="72" t="s">
        <v>1657</v>
      </c>
      <c r="BD99" s="72" t="s">
        <v>1657</v>
      </c>
      <c r="BE99" s="72" t="s">
        <v>1657</v>
      </c>
    </row>
    <row r="100" spans="1:57">
      <c r="A100" s="72">
        <v>167301</v>
      </c>
      <c r="B100" s="72">
        <v>2562</v>
      </c>
      <c r="C100" s="72">
        <v>1</v>
      </c>
      <c r="D100" s="72" t="s">
        <v>1687</v>
      </c>
      <c r="E100" s="72" t="s">
        <v>657</v>
      </c>
      <c r="F100" s="72">
        <v>17440</v>
      </c>
      <c r="G100" s="73">
        <v>241437</v>
      </c>
      <c r="H100" s="72">
        <v>10945</v>
      </c>
      <c r="I100" s="72" t="s">
        <v>124</v>
      </c>
      <c r="J100" s="72">
        <v>10</v>
      </c>
      <c r="K100" s="72">
        <v>14632</v>
      </c>
      <c r="L100" s="72">
        <v>7</v>
      </c>
      <c r="M100" s="72" t="s">
        <v>243</v>
      </c>
      <c r="N100" s="72" t="s">
        <v>658</v>
      </c>
      <c r="O100" s="72" t="s">
        <v>127</v>
      </c>
      <c r="P100" s="72" t="s">
        <v>659</v>
      </c>
      <c r="Q100" s="72" t="s">
        <v>129</v>
      </c>
      <c r="R100" s="72">
        <v>19550101</v>
      </c>
      <c r="S100" s="72">
        <v>53</v>
      </c>
      <c r="T100" s="72">
        <v>63</v>
      </c>
      <c r="U100" s="72">
        <v>1</v>
      </c>
      <c r="V100" s="72" t="s">
        <v>1654</v>
      </c>
      <c r="W100" s="72" t="s">
        <v>219</v>
      </c>
      <c r="X100" s="72">
        <v>244</v>
      </c>
      <c r="Y100" s="72">
        <v>1</v>
      </c>
      <c r="Z100" s="72" t="s">
        <v>660</v>
      </c>
      <c r="AA100" s="72" t="s">
        <v>16</v>
      </c>
      <c r="AB100" s="72" t="s">
        <v>124</v>
      </c>
      <c r="AC100" s="72"/>
      <c r="AD100" s="72" t="s">
        <v>132</v>
      </c>
      <c r="AE100" s="72" t="s">
        <v>198</v>
      </c>
      <c r="AF100" s="72"/>
      <c r="AG100" s="72" t="s">
        <v>133</v>
      </c>
      <c r="AH100" s="72"/>
      <c r="AI100" s="72"/>
      <c r="AJ100" s="72" t="s">
        <v>134</v>
      </c>
      <c r="AK100" s="72" t="s">
        <v>135</v>
      </c>
      <c r="AL100" s="72">
        <v>0</v>
      </c>
      <c r="AM100" s="72">
        <v>1</v>
      </c>
      <c r="AN100" s="72" t="s">
        <v>1655</v>
      </c>
      <c r="AO100" s="72">
        <v>0</v>
      </c>
      <c r="AP100" s="72"/>
      <c r="AQ100" s="72" t="s">
        <v>35</v>
      </c>
      <c r="AR100" s="72"/>
      <c r="AS100" s="72"/>
      <c r="AT100" s="72"/>
      <c r="AU100" s="72"/>
      <c r="AV100" s="72" t="s">
        <v>2128</v>
      </c>
      <c r="AW100" s="72" t="s">
        <v>1656</v>
      </c>
      <c r="AX100" s="72" t="s">
        <v>1656</v>
      </c>
      <c r="AY100" s="72" t="s">
        <v>1657</v>
      </c>
      <c r="AZ100" s="72" t="s">
        <v>1657</v>
      </c>
      <c r="BA100" s="72" t="s">
        <v>1657</v>
      </c>
      <c r="BB100" s="72" t="s">
        <v>1657</v>
      </c>
      <c r="BC100" s="72" t="s">
        <v>1657</v>
      </c>
      <c r="BD100" s="72" t="s">
        <v>1657</v>
      </c>
      <c r="BE100" s="72" t="s">
        <v>1657</v>
      </c>
    </row>
    <row r="101" spans="1:57">
      <c r="A101" s="72">
        <v>249971</v>
      </c>
      <c r="B101" s="72">
        <v>2562</v>
      </c>
      <c r="C101" s="72">
        <v>1</v>
      </c>
      <c r="D101" s="72" t="s">
        <v>1868</v>
      </c>
      <c r="E101" s="72" t="s">
        <v>696</v>
      </c>
      <c r="F101" s="72">
        <v>1328145</v>
      </c>
      <c r="G101" s="73">
        <v>241649</v>
      </c>
      <c r="H101" s="72">
        <v>10669</v>
      </c>
      <c r="I101" s="72" t="s">
        <v>124</v>
      </c>
      <c r="J101" s="72">
        <v>10</v>
      </c>
      <c r="K101" s="72">
        <v>14632</v>
      </c>
      <c r="L101" s="72">
        <v>5</v>
      </c>
      <c r="M101" s="72" t="s">
        <v>125</v>
      </c>
      <c r="N101" s="72" t="s">
        <v>697</v>
      </c>
      <c r="O101" s="72" t="s">
        <v>157</v>
      </c>
      <c r="P101" s="72" t="s">
        <v>698</v>
      </c>
      <c r="Q101" s="72" t="s">
        <v>152</v>
      </c>
      <c r="R101" s="72">
        <v>19861006</v>
      </c>
      <c r="S101" s="72">
        <v>55</v>
      </c>
      <c r="T101" s="72">
        <v>32</v>
      </c>
      <c r="U101" s="72">
        <v>1</v>
      </c>
      <c r="V101" s="72" t="s">
        <v>1654</v>
      </c>
      <c r="W101" s="72" t="s">
        <v>130</v>
      </c>
      <c r="X101" s="72">
        <v>224</v>
      </c>
      <c r="Y101" s="72">
        <v>0</v>
      </c>
      <c r="Z101" s="72" t="s">
        <v>194</v>
      </c>
      <c r="AA101" s="72" t="s">
        <v>146</v>
      </c>
      <c r="AB101" s="72" t="s">
        <v>124</v>
      </c>
      <c r="AC101" s="72" t="s">
        <v>699</v>
      </c>
      <c r="AD101" s="72" t="s">
        <v>132</v>
      </c>
      <c r="AE101" s="72" t="s">
        <v>133</v>
      </c>
      <c r="AF101" s="72"/>
      <c r="AG101" s="72"/>
      <c r="AH101" s="72"/>
      <c r="AI101" s="72"/>
      <c r="AJ101" s="72" t="s">
        <v>134</v>
      </c>
      <c r="AK101" s="72"/>
      <c r="AL101" s="72">
        <v>0</v>
      </c>
      <c r="AM101" s="72">
        <v>1</v>
      </c>
      <c r="AN101" s="72" t="s">
        <v>1655</v>
      </c>
      <c r="AO101" s="72">
        <v>0</v>
      </c>
      <c r="AP101" s="72"/>
      <c r="AQ101" s="72" t="s">
        <v>35</v>
      </c>
      <c r="AR101" s="72"/>
      <c r="AS101" s="72"/>
      <c r="AT101" s="72"/>
      <c r="AU101" s="72"/>
      <c r="AV101" s="72" t="s">
        <v>1740</v>
      </c>
      <c r="AW101" s="72" t="s">
        <v>1656</v>
      </c>
      <c r="AX101" s="72" t="s">
        <v>1656</v>
      </c>
      <c r="AY101" s="72" t="s">
        <v>1657</v>
      </c>
      <c r="AZ101" s="72" t="s">
        <v>1657</v>
      </c>
      <c r="BA101" s="72" t="s">
        <v>1657</v>
      </c>
      <c r="BB101" s="72" t="s">
        <v>1657</v>
      </c>
      <c r="BC101" s="72" t="s">
        <v>1657</v>
      </c>
      <c r="BD101" s="72" t="s">
        <v>1657</v>
      </c>
      <c r="BE101" s="72" t="s">
        <v>1657</v>
      </c>
    </row>
    <row r="102" spans="1:57">
      <c r="A102" s="72">
        <v>35818</v>
      </c>
      <c r="B102" s="72">
        <v>2562</v>
      </c>
      <c r="C102" s="72">
        <v>1</v>
      </c>
      <c r="D102" s="72" t="s">
        <v>1982</v>
      </c>
      <c r="E102" s="72" t="s">
        <v>1209</v>
      </c>
      <c r="F102" s="72">
        <v>85054</v>
      </c>
      <c r="G102" s="72" t="s">
        <v>238</v>
      </c>
      <c r="H102" s="72">
        <v>10944</v>
      </c>
      <c r="I102" s="72" t="s">
        <v>124</v>
      </c>
      <c r="J102" s="72">
        <v>10</v>
      </c>
      <c r="K102" s="72">
        <v>14632</v>
      </c>
      <c r="L102" s="72">
        <v>7</v>
      </c>
      <c r="M102" s="72" t="s">
        <v>297</v>
      </c>
      <c r="N102" s="72" t="s">
        <v>1210</v>
      </c>
      <c r="O102" s="72" t="s">
        <v>150</v>
      </c>
      <c r="P102" s="72" t="s">
        <v>1211</v>
      </c>
      <c r="Q102" s="72" t="s">
        <v>152</v>
      </c>
      <c r="R102" s="72">
        <v>19480101</v>
      </c>
      <c r="S102" s="72">
        <v>55</v>
      </c>
      <c r="T102" s="72">
        <v>71</v>
      </c>
      <c r="U102" s="72">
        <v>1</v>
      </c>
      <c r="V102" s="72" t="s">
        <v>1654</v>
      </c>
      <c r="W102" s="72" t="s">
        <v>219</v>
      </c>
      <c r="X102" s="72">
        <v>43</v>
      </c>
      <c r="Y102" s="72">
        <v>18</v>
      </c>
      <c r="Z102" s="72" t="s">
        <v>139</v>
      </c>
      <c r="AA102" s="72" t="s">
        <v>13</v>
      </c>
      <c r="AB102" s="72" t="s">
        <v>124</v>
      </c>
      <c r="AC102" s="72"/>
      <c r="AD102" s="72" t="s">
        <v>132</v>
      </c>
      <c r="AE102" s="72" t="s">
        <v>206</v>
      </c>
      <c r="AF102" s="72"/>
      <c r="AG102" s="72" t="s">
        <v>133</v>
      </c>
      <c r="AH102" s="72"/>
      <c r="AI102" s="72"/>
      <c r="AJ102" s="72" t="s">
        <v>134</v>
      </c>
      <c r="AK102" s="72" t="s">
        <v>135</v>
      </c>
      <c r="AL102" s="72">
        <v>0</v>
      </c>
      <c r="AM102" s="72">
        <v>1</v>
      </c>
      <c r="AN102" s="72" t="s">
        <v>1655</v>
      </c>
      <c r="AO102" s="72">
        <v>0</v>
      </c>
      <c r="AP102" s="72"/>
      <c r="AQ102" s="72" t="s">
        <v>35</v>
      </c>
      <c r="AR102" s="72"/>
      <c r="AS102" s="72"/>
      <c r="AT102" s="72"/>
      <c r="AU102" s="72"/>
      <c r="AV102" s="73">
        <v>43468</v>
      </c>
      <c r="AW102" s="72" t="s">
        <v>1656</v>
      </c>
      <c r="AX102" s="72" t="s">
        <v>1656</v>
      </c>
      <c r="AY102" s="72" t="s">
        <v>1657</v>
      </c>
      <c r="AZ102" s="72" t="s">
        <v>1657</v>
      </c>
      <c r="BA102" s="72" t="s">
        <v>1657</v>
      </c>
      <c r="BB102" s="72" t="s">
        <v>1657</v>
      </c>
      <c r="BC102" s="72" t="s">
        <v>1657</v>
      </c>
      <c r="BD102" s="72" t="s">
        <v>1657</v>
      </c>
      <c r="BE102" s="72" t="s">
        <v>1657</v>
      </c>
    </row>
    <row r="103" spans="1:57">
      <c r="A103" s="72">
        <v>36659</v>
      </c>
      <c r="B103" s="72">
        <v>2562</v>
      </c>
      <c r="C103" s="72">
        <v>1</v>
      </c>
      <c r="D103" s="72" t="s">
        <v>1735</v>
      </c>
      <c r="E103" s="72" t="s">
        <v>739</v>
      </c>
      <c r="F103" s="72">
        <v>404596</v>
      </c>
      <c r="G103" s="73">
        <v>241527</v>
      </c>
      <c r="H103" s="72">
        <v>11443</v>
      </c>
      <c r="I103" s="72" t="s">
        <v>124</v>
      </c>
      <c r="J103" s="72">
        <v>10</v>
      </c>
      <c r="K103" s="72">
        <v>14632</v>
      </c>
      <c r="L103" s="72">
        <v>6</v>
      </c>
      <c r="M103" s="72" t="s">
        <v>184</v>
      </c>
      <c r="N103" s="72" t="s">
        <v>740</v>
      </c>
      <c r="O103" s="72" t="s">
        <v>127</v>
      </c>
      <c r="P103" s="72" t="s">
        <v>741</v>
      </c>
      <c r="Q103" s="72" t="s">
        <v>129</v>
      </c>
      <c r="R103" s="72">
        <v>19500407</v>
      </c>
      <c r="S103" s="72">
        <v>60</v>
      </c>
      <c r="T103" s="72">
        <v>68</v>
      </c>
      <c r="U103" s="72">
        <v>1</v>
      </c>
      <c r="V103" s="72" t="s">
        <v>1654</v>
      </c>
      <c r="W103" s="72" t="s">
        <v>219</v>
      </c>
      <c r="X103" s="72">
        <v>324</v>
      </c>
      <c r="Y103" s="72">
        <v>1</v>
      </c>
      <c r="Z103" s="72" t="s">
        <v>742</v>
      </c>
      <c r="AA103" s="72" t="s">
        <v>25</v>
      </c>
      <c r="AB103" s="72" t="s">
        <v>124</v>
      </c>
      <c r="AC103" s="72">
        <v>629513551</v>
      </c>
      <c r="AD103" s="72" t="s">
        <v>132</v>
      </c>
      <c r="AE103" s="72" t="s">
        <v>133</v>
      </c>
      <c r="AF103" s="72"/>
      <c r="AG103" s="72" t="s">
        <v>133</v>
      </c>
      <c r="AH103" s="72"/>
      <c r="AI103" s="72" t="s">
        <v>133</v>
      </c>
      <c r="AJ103" s="72" t="s">
        <v>133</v>
      </c>
      <c r="AK103" s="72" t="s">
        <v>135</v>
      </c>
      <c r="AL103" s="72">
        <v>0</v>
      </c>
      <c r="AM103" s="72">
        <v>1</v>
      </c>
      <c r="AN103" s="72" t="s">
        <v>1655</v>
      </c>
      <c r="AO103" s="72">
        <v>0</v>
      </c>
      <c r="AP103" s="72"/>
      <c r="AQ103" s="72" t="s">
        <v>35</v>
      </c>
      <c r="AR103" s="72"/>
      <c r="AS103" s="72"/>
      <c r="AT103" s="72"/>
      <c r="AU103" s="72"/>
      <c r="AV103" s="72" t="s">
        <v>1725</v>
      </c>
      <c r="AW103" s="72" t="s">
        <v>1656</v>
      </c>
      <c r="AX103" s="72" t="s">
        <v>1656</v>
      </c>
      <c r="AY103" s="72" t="s">
        <v>1657</v>
      </c>
      <c r="AZ103" s="72" t="s">
        <v>1657</v>
      </c>
      <c r="BA103" s="72" t="s">
        <v>1657</v>
      </c>
      <c r="BB103" s="72" t="s">
        <v>1657</v>
      </c>
      <c r="BC103" s="72" t="s">
        <v>1657</v>
      </c>
      <c r="BD103" s="72" t="s">
        <v>1657</v>
      </c>
      <c r="BE103" s="72" t="s">
        <v>1657</v>
      </c>
    </row>
    <row r="104" spans="1:57">
      <c r="A104" s="72">
        <v>87373</v>
      </c>
      <c r="B104" s="72">
        <v>2562</v>
      </c>
      <c r="C104" s="72">
        <v>1</v>
      </c>
      <c r="D104" s="72" t="s">
        <v>1942</v>
      </c>
      <c r="E104" s="72" t="s">
        <v>1206</v>
      </c>
      <c r="F104" s="72">
        <v>247565</v>
      </c>
      <c r="G104" s="72" t="s">
        <v>712</v>
      </c>
      <c r="H104" s="72">
        <v>21984</v>
      </c>
      <c r="I104" s="72" t="s">
        <v>124</v>
      </c>
      <c r="J104" s="72">
        <v>10</v>
      </c>
      <c r="K104" s="72">
        <v>14632</v>
      </c>
      <c r="L104" s="72">
        <v>6</v>
      </c>
      <c r="M104" s="72" t="s">
        <v>155</v>
      </c>
      <c r="N104" s="72" t="s">
        <v>1207</v>
      </c>
      <c r="O104" s="72" t="s">
        <v>127</v>
      </c>
      <c r="P104" s="72" t="s">
        <v>1208</v>
      </c>
      <c r="Q104" s="72" t="s">
        <v>129</v>
      </c>
      <c r="R104" s="72">
        <v>19411208</v>
      </c>
      <c r="S104" s="72">
        <v>45</v>
      </c>
      <c r="T104" s="72">
        <v>77</v>
      </c>
      <c r="U104" s="72">
        <v>1</v>
      </c>
      <c r="V104" s="72" t="s">
        <v>1654</v>
      </c>
      <c r="W104" s="72" t="s">
        <v>130</v>
      </c>
      <c r="X104" s="72">
        <v>61</v>
      </c>
      <c r="Y104" s="72">
        <v>3</v>
      </c>
      <c r="Z104" s="72" t="s">
        <v>160</v>
      </c>
      <c r="AA104" s="72" t="s">
        <v>146</v>
      </c>
      <c r="AB104" s="72" t="s">
        <v>124</v>
      </c>
      <c r="AC104" s="72"/>
      <c r="AD104" s="72" t="s">
        <v>132</v>
      </c>
      <c r="AE104" s="72"/>
      <c r="AF104" s="72"/>
      <c r="AG104" s="72"/>
      <c r="AH104" s="72"/>
      <c r="AI104" s="72"/>
      <c r="AJ104" s="72" t="s">
        <v>133</v>
      </c>
      <c r="AK104" s="72" t="s">
        <v>135</v>
      </c>
      <c r="AL104" s="72">
        <v>0</v>
      </c>
      <c r="AM104" s="72">
        <v>1</v>
      </c>
      <c r="AN104" s="72" t="s">
        <v>1655</v>
      </c>
      <c r="AO104" s="72">
        <v>0</v>
      </c>
      <c r="AP104" s="72"/>
      <c r="AQ104" s="72" t="s">
        <v>35</v>
      </c>
      <c r="AR104" s="72"/>
      <c r="AS104" s="72"/>
      <c r="AT104" s="72"/>
      <c r="AU104" s="72"/>
      <c r="AV104" s="73">
        <v>43801</v>
      </c>
      <c r="AW104" s="72" t="s">
        <v>1656</v>
      </c>
      <c r="AX104" s="72" t="s">
        <v>1656</v>
      </c>
      <c r="AY104" s="72" t="s">
        <v>1657</v>
      </c>
      <c r="AZ104" s="72" t="s">
        <v>1657</v>
      </c>
      <c r="BA104" s="72" t="s">
        <v>1657</v>
      </c>
      <c r="BB104" s="72" t="s">
        <v>1657</v>
      </c>
      <c r="BC104" s="72" t="s">
        <v>1657</v>
      </c>
      <c r="BD104" s="72" t="s">
        <v>1657</v>
      </c>
      <c r="BE104" s="72" t="s">
        <v>1657</v>
      </c>
    </row>
    <row r="105" spans="1:57">
      <c r="A105" s="72">
        <v>167651</v>
      </c>
      <c r="B105" s="72">
        <v>2562</v>
      </c>
      <c r="C105" s="72">
        <v>1</v>
      </c>
      <c r="D105" s="72" t="s">
        <v>1768</v>
      </c>
      <c r="E105" s="72" t="s">
        <v>189</v>
      </c>
      <c r="F105" s="72">
        <v>1748670</v>
      </c>
      <c r="G105" s="72" t="s">
        <v>190</v>
      </c>
      <c r="H105" s="72">
        <v>10669</v>
      </c>
      <c r="I105" s="72" t="s">
        <v>124</v>
      </c>
      <c r="J105" s="72">
        <v>10</v>
      </c>
      <c r="K105" s="72">
        <v>14632</v>
      </c>
      <c r="L105" s="72">
        <v>5</v>
      </c>
      <c r="M105" s="72" t="s">
        <v>125</v>
      </c>
      <c r="N105" s="72" t="s">
        <v>191</v>
      </c>
      <c r="O105" s="72" t="s">
        <v>127</v>
      </c>
      <c r="P105" s="72" t="s">
        <v>192</v>
      </c>
      <c r="Q105" s="72" t="s">
        <v>129</v>
      </c>
      <c r="R105" s="72">
        <v>19631002</v>
      </c>
      <c r="S105" s="72">
        <v>38</v>
      </c>
      <c r="T105" s="72">
        <v>55</v>
      </c>
      <c r="U105" s="72">
        <v>1</v>
      </c>
      <c r="V105" s="72" t="s">
        <v>1654</v>
      </c>
      <c r="W105" s="72" t="s">
        <v>130</v>
      </c>
      <c r="X105" s="72" t="s">
        <v>193</v>
      </c>
      <c r="Y105" s="72">
        <v>0</v>
      </c>
      <c r="Z105" s="72" t="s">
        <v>194</v>
      </c>
      <c r="AA105" s="72" t="s">
        <v>146</v>
      </c>
      <c r="AB105" s="72" t="s">
        <v>124</v>
      </c>
      <c r="AC105" s="72"/>
      <c r="AD105" s="72" t="s">
        <v>132</v>
      </c>
      <c r="AE105" s="72" t="s">
        <v>140</v>
      </c>
      <c r="AF105" s="72"/>
      <c r="AG105" s="72" t="s">
        <v>133</v>
      </c>
      <c r="AH105" s="72" t="s">
        <v>133</v>
      </c>
      <c r="AI105" s="72"/>
      <c r="AJ105" s="72" t="s">
        <v>134</v>
      </c>
      <c r="AK105" s="72" t="s">
        <v>135</v>
      </c>
      <c r="AL105" s="72">
        <v>0</v>
      </c>
      <c r="AM105" s="72">
        <v>1</v>
      </c>
      <c r="AN105" s="72" t="s">
        <v>1655</v>
      </c>
      <c r="AO105" s="72">
        <v>0</v>
      </c>
      <c r="AP105" s="72"/>
      <c r="AQ105" s="72" t="s">
        <v>35</v>
      </c>
      <c r="AR105" s="72"/>
      <c r="AS105" s="72"/>
      <c r="AT105" s="72"/>
      <c r="AU105" s="72"/>
      <c r="AV105" s="73">
        <v>43772</v>
      </c>
      <c r="AW105" s="72" t="s">
        <v>1657</v>
      </c>
      <c r="AX105" s="72" t="s">
        <v>1656</v>
      </c>
      <c r="AY105" s="72" t="s">
        <v>1656</v>
      </c>
      <c r="AZ105" s="72" t="s">
        <v>1656</v>
      </c>
      <c r="BA105" s="72" t="s">
        <v>1657</v>
      </c>
      <c r="BB105" s="72" t="s">
        <v>1657</v>
      </c>
      <c r="BC105" s="72" t="s">
        <v>1657</v>
      </c>
      <c r="BD105" s="72" t="s">
        <v>1657</v>
      </c>
      <c r="BE105" s="72" t="s">
        <v>1657</v>
      </c>
    </row>
    <row r="106" spans="1:57">
      <c r="A106" s="72">
        <v>168184</v>
      </c>
      <c r="B106" s="72">
        <v>2562</v>
      </c>
      <c r="C106" s="72">
        <v>1</v>
      </c>
      <c r="D106" s="72" t="s">
        <v>1773</v>
      </c>
      <c r="E106" s="72" t="s">
        <v>518</v>
      </c>
      <c r="F106" s="72">
        <v>1802551</v>
      </c>
      <c r="G106" s="72" t="s">
        <v>513</v>
      </c>
      <c r="H106" s="72">
        <v>10669</v>
      </c>
      <c r="I106" s="72" t="s">
        <v>124</v>
      </c>
      <c r="J106" s="72">
        <v>10</v>
      </c>
      <c r="K106" s="72">
        <v>14632</v>
      </c>
      <c r="L106" s="72">
        <v>5</v>
      </c>
      <c r="M106" s="72" t="s">
        <v>125</v>
      </c>
      <c r="N106" s="72" t="s">
        <v>519</v>
      </c>
      <c r="O106" s="72" t="s">
        <v>127</v>
      </c>
      <c r="P106" s="72" t="s">
        <v>520</v>
      </c>
      <c r="Q106" s="72" t="s">
        <v>129</v>
      </c>
      <c r="R106" s="72">
        <v>19450116</v>
      </c>
      <c r="S106" s="72">
        <v>65</v>
      </c>
      <c r="T106" s="72">
        <v>73</v>
      </c>
      <c r="U106" s="72">
        <v>1</v>
      </c>
      <c r="V106" s="72" t="s">
        <v>1654</v>
      </c>
      <c r="W106" s="72" t="s">
        <v>130</v>
      </c>
      <c r="X106" s="72">
        <v>51</v>
      </c>
      <c r="Y106" s="72">
        <v>6</v>
      </c>
      <c r="Z106" s="72" t="s">
        <v>521</v>
      </c>
      <c r="AA106" s="72" t="s">
        <v>146</v>
      </c>
      <c r="AB106" s="72" t="s">
        <v>124</v>
      </c>
      <c r="AC106" s="72">
        <v>967646651</v>
      </c>
      <c r="AD106" s="72" t="s">
        <v>132</v>
      </c>
      <c r="AE106" s="72"/>
      <c r="AF106" s="72"/>
      <c r="AG106" s="72" t="s">
        <v>133</v>
      </c>
      <c r="AH106" s="72"/>
      <c r="AI106" s="72"/>
      <c r="AJ106" s="72" t="s">
        <v>250</v>
      </c>
      <c r="AK106" s="72" t="s">
        <v>135</v>
      </c>
      <c r="AL106" s="72">
        <v>0</v>
      </c>
      <c r="AM106" s="72">
        <v>1</v>
      </c>
      <c r="AN106" s="72" t="s">
        <v>1655</v>
      </c>
      <c r="AO106" s="72">
        <v>0</v>
      </c>
      <c r="AP106" s="72"/>
      <c r="AQ106" s="72" t="s">
        <v>35</v>
      </c>
      <c r="AR106" s="72"/>
      <c r="AS106" s="72"/>
      <c r="AT106" s="72"/>
      <c r="AU106" s="72"/>
      <c r="AV106" s="73">
        <v>43739</v>
      </c>
      <c r="AW106" s="72" t="s">
        <v>1656</v>
      </c>
      <c r="AX106" s="72" t="s">
        <v>1656</v>
      </c>
      <c r="AY106" s="72" t="s">
        <v>1657</v>
      </c>
      <c r="AZ106" s="72" t="s">
        <v>1657</v>
      </c>
      <c r="BA106" s="72" t="s">
        <v>1657</v>
      </c>
      <c r="BB106" s="72" t="s">
        <v>1657</v>
      </c>
      <c r="BC106" s="72" t="s">
        <v>1657</v>
      </c>
      <c r="BD106" s="72" t="s">
        <v>1657</v>
      </c>
      <c r="BE106" s="72" t="s">
        <v>1657</v>
      </c>
    </row>
    <row r="107" spans="1:57">
      <c r="A107" s="72">
        <v>208276</v>
      </c>
      <c r="B107" s="72">
        <v>2562</v>
      </c>
      <c r="C107" s="72">
        <v>1</v>
      </c>
      <c r="D107" s="72" t="s">
        <v>1760</v>
      </c>
      <c r="E107" s="72" t="s">
        <v>857</v>
      </c>
      <c r="F107" s="72">
        <v>127848</v>
      </c>
      <c r="G107" s="72" t="s">
        <v>190</v>
      </c>
      <c r="H107" s="72">
        <v>11443</v>
      </c>
      <c r="I107" s="72" t="s">
        <v>124</v>
      </c>
      <c r="J107" s="72">
        <v>10</v>
      </c>
      <c r="K107" s="72">
        <v>14632</v>
      </c>
      <c r="L107" s="72">
        <v>6</v>
      </c>
      <c r="M107" s="72" t="s">
        <v>184</v>
      </c>
      <c r="N107" s="72" t="s">
        <v>858</v>
      </c>
      <c r="O107" s="72" t="s">
        <v>127</v>
      </c>
      <c r="P107" s="72" t="s">
        <v>859</v>
      </c>
      <c r="Q107" s="72" t="s">
        <v>129</v>
      </c>
      <c r="R107" s="72">
        <v>19490101</v>
      </c>
      <c r="S107" s="72">
        <v>63</v>
      </c>
      <c r="T107" s="72">
        <v>69</v>
      </c>
      <c r="U107" s="72">
        <v>1</v>
      </c>
      <c r="V107" s="72" t="s">
        <v>1654</v>
      </c>
      <c r="W107" s="72" t="s">
        <v>219</v>
      </c>
      <c r="X107" s="72">
        <v>43</v>
      </c>
      <c r="Y107" s="72">
        <v>8</v>
      </c>
      <c r="Z107" s="72" t="s">
        <v>860</v>
      </c>
      <c r="AA107" s="72" t="s">
        <v>21</v>
      </c>
      <c r="AB107" s="72" t="s">
        <v>124</v>
      </c>
      <c r="AC107" s="72" t="s">
        <v>861</v>
      </c>
      <c r="AD107" s="72" t="s">
        <v>132</v>
      </c>
      <c r="AE107" s="72" t="s">
        <v>198</v>
      </c>
      <c r="AF107" s="72"/>
      <c r="AG107" s="72" t="s">
        <v>133</v>
      </c>
      <c r="AH107" s="72"/>
      <c r="AI107" s="72" t="s">
        <v>133</v>
      </c>
      <c r="AJ107" s="72" t="s">
        <v>134</v>
      </c>
      <c r="AK107" s="72" t="s">
        <v>135</v>
      </c>
      <c r="AL107" s="72">
        <v>0</v>
      </c>
      <c r="AM107" s="72">
        <v>1</v>
      </c>
      <c r="AN107" s="72" t="s">
        <v>1655</v>
      </c>
      <c r="AO107" s="72">
        <v>0</v>
      </c>
      <c r="AP107" s="72"/>
      <c r="AQ107" s="72" t="s">
        <v>35</v>
      </c>
      <c r="AR107" s="72"/>
      <c r="AS107" s="72"/>
      <c r="AT107" s="72"/>
      <c r="AU107" s="72"/>
      <c r="AV107" s="73">
        <v>43558</v>
      </c>
      <c r="AW107" s="72" t="s">
        <v>1657</v>
      </c>
      <c r="AX107" s="72" t="s">
        <v>1656</v>
      </c>
      <c r="AY107" s="72" t="s">
        <v>1657</v>
      </c>
      <c r="AZ107" s="72" t="s">
        <v>1657</v>
      </c>
      <c r="BA107" s="72" t="s">
        <v>1657</v>
      </c>
      <c r="BB107" s="72" t="s">
        <v>1657</v>
      </c>
      <c r="BC107" s="72" t="s">
        <v>1657</v>
      </c>
      <c r="BD107" s="72" t="s">
        <v>1657</v>
      </c>
      <c r="BE107" s="72" t="s">
        <v>1657</v>
      </c>
    </row>
    <row r="108" spans="1:57">
      <c r="A108" s="72">
        <v>208507</v>
      </c>
      <c r="B108" s="72">
        <v>2562</v>
      </c>
      <c r="C108" s="72">
        <v>1</v>
      </c>
      <c r="D108" s="72" t="s">
        <v>1985</v>
      </c>
      <c r="E108" s="72" t="s">
        <v>1266</v>
      </c>
      <c r="F108" s="72">
        <v>49368</v>
      </c>
      <c r="G108" s="72" t="s">
        <v>314</v>
      </c>
      <c r="H108" s="72">
        <v>10950</v>
      </c>
      <c r="I108" s="72" t="s">
        <v>124</v>
      </c>
      <c r="J108" s="72">
        <v>10</v>
      </c>
      <c r="K108" s="72">
        <v>14632</v>
      </c>
      <c r="L108" s="72">
        <v>7</v>
      </c>
      <c r="M108" s="72" t="s">
        <v>393</v>
      </c>
      <c r="N108" s="72" t="s">
        <v>1267</v>
      </c>
      <c r="O108" s="72" t="s">
        <v>150</v>
      </c>
      <c r="P108" s="72" t="s">
        <v>1268</v>
      </c>
      <c r="Q108" s="72" t="s">
        <v>152</v>
      </c>
      <c r="R108" s="72">
        <v>19590101</v>
      </c>
      <c r="S108" s="72">
        <v>34</v>
      </c>
      <c r="T108" s="72">
        <v>59</v>
      </c>
      <c r="U108" s="72">
        <v>1</v>
      </c>
      <c r="V108" s="72" t="s">
        <v>1654</v>
      </c>
      <c r="W108" s="72" t="s">
        <v>130</v>
      </c>
      <c r="X108" s="72">
        <v>79</v>
      </c>
      <c r="Y108" s="72">
        <v>19</v>
      </c>
      <c r="Z108" s="72" t="s">
        <v>396</v>
      </c>
      <c r="AA108" s="72" t="s">
        <v>26</v>
      </c>
      <c r="AB108" s="72" t="s">
        <v>124</v>
      </c>
      <c r="AC108" s="72">
        <v>827524002</v>
      </c>
      <c r="AD108" s="72" t="s">
        <v>132</v>
      </c>
      <c r="AE108" s="72" t="s">
        <v>198</v>
      </c>
      <c r="AF108" s="72"/>
      <c r="AG108" s="72"/>
      <c r="AH108" s="72"/>
      <c r="AI108" s="72"/>
      <c r="AJ108" s="72" t="s">
        <v>134</v>
      </c>
      <c r="AK108" s="72"/>
      <c r="AL108" s="72">
        <v>0</v>
      </c>
      <c r="AM108" s="72">
        <v>1</v>
      </c>
      <c r="AN108" s="72" t="s">
        <v>1655</v>
      </c>
      <c r="AO108" s="72">
        <v>3</v>
      </c>
      <c r="AP108" s="72" t="s">
        <v>746</v>
      </c>
      <c r="AQ108" s="72" t="s">
        <v>74</v>
      </c>
      <c r="AR108" s="72"/>
      <c r="AS108" s="72"/>
      <c r="AT108" s="72" t="s">
        <v>266</v>
      </c>
      <c r="AU108" s="72"/>
      <c r="AV108" s="72" t="s">
        <v>1839</v>
      </c>
      <c r="AW108" s="72" t="s">
        <v>1656</v>
      </c>
      <c r="AX108" s="72" t="s">
        <v>1656</v>
      </c>
      <c r="AY108" s="72" t="s">
        <v>1656</v>
      </c>
      <c r="AZ108" s="72" t="s">
        <v>1656</v>
      </c>
      <c r="BA108" s="72" t="s">
        <v>1657</v>
      </c>
      <c r="BB108" s="72" t="s">
        <v>1657</v>
      </c>
      <c r="BC108" s="72" t="s">
        <v>1657</v>
      </c>
      <c r="BD108" s="72" t="s">
        <v>1657</v>
      </c>
      <c r="BE108" s="72" t="s">
        <v>1657</v>
      </c>
    </row>
    <row r="109" spans="1:57">
      <c r="A109" s="72">
        <v>246359</v>
      </c>
      <c r="B109" s="72">
        <v>2562</v>
      </c>
      <c r="C109" s="72">
        <v>1</v>
      </c>
      <c r="D109" s="72" t="s">
        <v>1867</v>
      </c>
      <c r="E109" s="72" t="s">
        <v>838</v>
      </c>
      <c r="F109" s="72">
        <v>664287</v>
      </c>
      <c r="G109" s="73">
        <v>241498</v>
      </c>
      <c r="H109" s="72">
        <v>10669</v>
      </c>
      <c r="I109" s="72" t="s">
        <v>124</v>
      </c>
      <c r="J109" s="72">
        <v>10</v>
      </c>
      <c r="K109" s="72">
        <v>14632</v>
      </c>
      <c r="L109" s="72">
        <v>5</v>
      </c>
      <c r="M109" s="72" t="s">
        <v>125</v>
      </c>
      <c r="N109" s="72" t="s">
        <v>839</v>
      </c>
      <c r="O109" s="72" t="s">
        <v>157</v>
      </c>
      <c r="P109" s="72" t="s">
        <v>840</v>
      </c>
      <c r="Q109" s="72" t="s">
        <v>152</v>
      </c>
      <c r="R109" s="72">
        <v>19770419</v>
      </c>
      <c r="S109" s="72">
        <v>38</v>
      </c>
      <c r="T109" s="72">
        <v>41</v>
      </c>
      <c r="U109" s="72">
        <v>1</v>
      </c>
      <c r="V109" s="72" t="s">
        <v>1654</v>
      </c>
      <c r="W109" s="72" t="s">
        <v>130</v>
      </c>
      <c r="X109" s="72">
        <v>26</v>
      </c>
      <c r="Y109" s="72">
        <v>6</v>
      </c>
      <c r="Z109" s="72" t="s">
        <v>841</v>
      </c>
      <c r="AA109" s="72" t="s">
        <v>8</v>
      </c>
      <c r="AB109" s="72" t="s">
        <v>124</v>
      </c>
      <c r="AC109" s="72">
        <v>942541210</v>
      </c>
      <c r="AD109" s="72" t="s">
        <v>132</v>
      </c>
      <c r="AE109" s="72" t="s">
        <v>198</v>
      </c>
      <c r="AF109" s="72" t="s">
        <v>133</v>
      </c>
      <c r="AG109" s="72" t="s">
        <v>133</v>
      </c>
      <c r="AH109" s="72"/>
      <c r="AI109" s="72"/>
      <c r="AJ109" s="72" t="s">
        <v>134</v>
      </c>
      <c r="AK109" s="72"/>
      <c r="AL109" s="72">
        <v>0</v>
      </c>
      <c r="AM109" s="72">
        <v>1</v>
      </c>
      <c r="AN109" s="72" t="s">
        <v>1655</v>
      </c>
      <c r="AO109" s="72">
        <v>0</v>
      </c>
      <c r="AP109" s="72"/>
      <c r="AQ109" s="72" t="s">
        <v>35</v>
      </c>
      <c r="AR109" s="72"/>
      <c r="AS109" s="72"/>
      <c r="AT109" s="72"/>
      <c r="AU109" s="72"/>
      <c r="AV109" s="72" t="s">
        <v>1955</v>
      </c>
      <c r="AW109" s="72" t="s">
        <v>1656</v>
      </c>
      <c r="AX109" s="72" t="s">
        <v>1656</v>
      </c>
      <c r="AY109" s="72" t="s">
        <v>1657</v>
      </c>
      <c r="AZ109" s="72" t="s">
        <v>1657</v>
      </c>
      <c r="BA109" s="72" t="s">
        <v>1657</v>
      </c>
      <c r="BB109" s="72" t="s">
        <v>1657</v>
      </c>
      <c r="BC109" s="72" t="s">
        <v>1657</v>
      </c>
      <c r="BD109" s="72" t="s">
        <v>1657</v>
      </c>
      <c r="BE109" s="72" t="s">
        <v>1657</v>
      </c>
    </row>
    <row r="110" spans="1:57">
      <c r="A110" s="72">
        <v>246521</v>
      </c>
      <c r="B110" s="72">
        <v>2562</v>
      </c>
      <c r="C110" s="72">
        <v>1</v>
      </c>
      <c r="D110" s="72" t="s">
        <v>1865</v>
      </c>
      <c r="E110" s="72" t="s">
        <v>828</v>
      </c>
      <c r="F110" s="72">
        <v>22530</v>
      </c>
      <c r="G110" s="72" t="s">
        <v>387</v>
      </c>
      <c r="H110" s="72">
        <v>11443</v>
      </c>
      <c r="I110" s="72" t="s">
        <v>124</v>
      </c>
      <c r="J110" s="72">
        <v>10</v>
      </c>
      <c r="K110" s="72">
        <v>14632</v>
      </c>
      <c r="L110" s="72">
        <v>6</v>
      </c>
      <c r="M110" s="72" t="s">
        <v>184</v>
      </c>
      <c r="N110" s="72" t="s">
        <v>829</v>
      </c>
      <c r="O110" s="72" t="s">
        <v>127</v>
      </c>
      <c r="P110" s="72" t="s">
        <v>830</v>
      </c>
      <c r="Q110" s="72" t="s">
        <v>129</v>
      </c>
      <c r="R110" s="72">
        <v>19890122</v>
      </c>
      <c r="S110" s="72">
        <v>35</v>
      </c>
      <c r="T110" s="72">
        <v>29</v>
      </c>
      <c r="U110" s="72">
        <v>1</v>
      </c>
      <c r="V110" s="72" t="s">
        <v>1654</v>
      </c>
      <c r="W110" s="72" t="s">
        <v>232</v>
      </c>
      <c r="X110" s="72">
        <v>69</v>
      </c>
      <c r="Y110" s="72">
        <v>6</v>
      </c>
      <c r="Z110" s="72" t="s">
        <v>480</v>
      </c>
      <c r="AA110" s="72" t="s">
        <v>21</v>
      </c>
      <c r="AB110" s="72" t="s">
        <v>124</v>
      </c>
      <c r="AC110" s="72">
        <v>928780706</v>
      </c>
      <c r="AD110" s="72" t="s">
        <v>132</v>
      </c>
      <c r="AE110" s="72" t="s">
        <v>140</v>
      </c>
      <c r="AF110" s="72"/>
      <c r="AG110" s="72" t="s">
        <v>133</v>
      </c>
      <c r="AH110" s="72" t="s">
        <v>133</v>
      </c>
      <c r="AI110" s="72"/>
      <c r="AJ110" s="72" t="s">
        <v>134</v>
      </c>
      <c r="AK110" s="72" t="s">
        <v>135</v>
      </c>
      <c r="AL110" s="72">
        <v>0</v>
      </c>
      <c r="AM110" s="72">
        <v>1</v>
      </c>
      <c r="AN110" s="72" t="s">
        <v>1655</v>
      </c>
      <c r="AO110" s="72">
        <v>0</v>
      </c>
      <c r="AP110" s="72"/>
      <c r="AQ110" s="72" t="s">
        <v>35</v>
      </c>
      <c r="AR110" s="72"/>
      <c r="AS110" s="72"/>
      <c r="AT110" s="72"/>
      <c r="AU110" s="72"/>
      <c r="AV110" s="73">
        <v>43772</v>
      </c>
      <c r="AW110" s="72" t="s">
        <v>1656</v>
      </c>
      <c r="AX110" s="72" t="s">
        <v>1656</v>
      </c>
      <c r="AY110" s="72" t="s">
        <v>1656</v>
      </c>
      <c r="AZ110" s="72" t="s">
        <v>1657</v>
      </c>
      <c r="BA110" s="72" t="s">
        <v>1657</v>
      </c>
      <c r="BB110" s="72" t="s">
        <v>1657</v>
      </c>
      <c r="BC110" s="72" t="s">
        <v>1657</v>
      </c>
      <c r="BD110" s="72" t="s">
        <v>1657</v>
      </c>
      <c r="BE110" s="72" t="s">
        <v>1657</v>
      </c>
    </row>
    <row r="111" spans="1:57">
      <c r="A111" s="72">
        <v>246997</v>
      </c>
      <c r="B111" s="72">
        <v>2562</v>
      </c>
      <c r="C111" s="72">
        <v>1</v>
      </c>
      <c r="D111" s="72" t="s">
        <v>1818</v>
      </c>
      <c r="E111" s="72" t="s">
        <v>757</v>
      </c>
      <c r="F111" s="72">
        <v>2208656</v>
      </c>
      <c r="G111" s="73">
        <v>241681</v>
      </c>
      <c r="H111" s="72">
        <v>10669</v>
      </c>
      <c r="I111" s="72" t="s">
        <v>124</v>
      </c>
      <c r="J111" s="72">
        <v>10</v>
      </c>
      <c r="K111" s="72">
        <v>14632</v>
      </c>
      <c r="L111" s="72">
        <v>5</v>
      </c>
      <c r="M111" s="72" t="s">
        <v>125</v>
      </c>
      <c r="N111" s="72" t="s">
        <v>758</v>
      </c>
      <c r="O111" s="72" t="s">
        <v>127</v>
      </c>
      <c r="P111" s="72" t="s">
        <v>759</v>
      </c>
      <c r="Q111" s="72" t="s">
        <v>129</v>
      </c>
      <c r="R111" s="72">
        <v>19640709</v>
      </c>
      <c r="S111" s="72">
        <v>43</v>
      </c>
      <c r="T111" s="72">
        <v>54</v>
      </c>
      <c r="U111" s="72">
        <v>1</v>
      </c>
      <c r="V111" s="72" t="s">
        <v>1654</v>
      </c>
      <c r="W111" s="72" t="s">
        <v>130</v>
      </c>
      <c r="X111" s="72">
        <v>280</v>
      </c>
      <c r="Y111" s="72">
        <v>3</v>
      </c>
      <c r="Z111" s="72" t="s">
        <v>760</v>
      </c>
      <c r="AA111" s="72" t="s">
        <v>212</v>
      </c>
      <c r="AB111" s="72" t="s">
        <v>355</v>
      </c>
      <c r="AC111" s="72">
        <v>883601986</v>
      </c>
      <c r="AD111" s="72" t="s">
        <v>132</v>
      </c>
      <c r="AE111" s="72" t="s">
        <v>133</v>
      </c>
      <c r="AF111" s="72"/>
      <c r="AG111" s="72" t="s">
        <v>133</v>
      </c>
      <c r="AH111" s="72"/>
      <c r="AI111" s="72"/>
      <c r="AJ111" s="72" t="s">
        <v>133</v>
      </c>
      <c r="AK111" s="72" t="s">
        <v>135</v>
      </c>
      <c r="AL111" s="72">
        <v>0</v>
      </c>
      <c r="AM111" s="72">
        <v>1</v>
      </c>
      <c r="AN111" s="72" t="s">
        <v>1655</v>
      </c>
      <c r="AO111" s="72">
        <v>0</v>
      </c>
      <c r="AP111" s="72"/>
      <c r="AQ111" s="72" t="s">
        <v>35</v>
      </c>
      <c r="AR111" s="72"/>
      <c r="AS111" s="72" t="s">
        <v>761</v>
      </c>
      <c r="AT111" s="72"/>
      <c r="AU111" s="72"/>
      <c r="AV111" s="73">
        <v>43468</v>
      </c>
      <c r="AW111" s="72" t="s">
        <v>1656</v>
      </c>
      <c r="AX111" s="72" t="s">
        <v>1656</v>
      </c>
      <c r="AY111" s="72" t="s">
        <v>1657</v>
      </c>
      <c r="AZ111" s="72" t="s">
        <v>1657</v>
      </c>
      <c r="BA111" s="72" t="s">
        <v>1657</v>
      </c>
      <c r="BB111" s="72" t="s">
        <v>1657</v>
      </c>
      <c r="BC111" s="72" t="s">
        <v>1657</v>
      </c>
      <c r="BD111" s="72" t="s">
        <v>1657</v>
      </c>
      <c r="BE111" s="72" t="s">
        <v>1657</v>
      </c>
    </row>
    <row r="112" spans="1:57">
      <c r="A112" s="72">
        <v>25431</v>
      </c>
      <c r="B112" s="72">
        <v>2562</v>
      </c>
      <c r="C112" s="72">
        <v>1</v>
      </c>
      <c r="D112" s="72" t="s">
        <v>1817</v>
      </c>
      <c r="E112" s="72" t="s">
        <v>381</v>
      </c>
      <c r="F112" s="72">
        <v>26011</v>
      </c>
      <c r="G112" s="73">
        <v>241681</v>
      </c>
      <c r="H112" s="72">
        <v>10962</v>
      </c>
      <c r="I112" s="72" t="s">
        <v>124</v>
      </c>
      <c r="J112" s="72">
        <v>10</v>
      </c>
      <c r="K112" s="72">
        <v>14632</v>
      </c>
      <c r="L112" s="72">
        <v>7</v>
      </c>
      <c r="M112" s="72" t="s">
        <v>382</v>
      </c>
      <c r="N112" s="72" t="s">
        <v>383</v>
      </c>
      <c r="O112" s="72" t="s">
        <v>127</v>
      </c>
      <c r="P112" s="72" t="s">
        <v>384</v>
      </c>
      <c r="Q112" s="72" t="s">
        <v>129</v>
      </c>
      <c r="R112" s="72">
        <v>19320101</v>
      </c>
      <c r="S112" s="72">
        <v>43</v>
      </c>
      <c r="T112" s="72">
        <v>87</v>
      </c>
      <c r="U112" s="72">
        <v>1</v>
      </c>
      <c r="V112" s="72" t="s">
        <v>1654</v>
      </c>
      <c r="W112" s="72" t="s">
        <v>130</v>
      </c>
      <c r="X112" s="72">
        <v>207</v>
      </c>
      <c r="Y112" s="72">
        <v>1</v>
      </c>
      <c r="Z112" s="72" t="s">
        <v>385</v>
      </c>
      <c r="AA112" s="72" t="s">
        <v>22</v>
      </c>
      <c r="AB112" s="72" t="s">
        <v>124</v>
      </c>
      <c r="AC112" s="72">
        <v>628638605</v>
      </c>
      <c r="AD112" s="72" t="s">
        <v>132</v>
      </c>
      <c r="AE112" s="72" t="s">
        <v>198</v>
      </c>
      <c r="AF112" s="72"/>
      <c r="AG112" s="72" t="s">
        <v>133</v>
      </c>
      <c r="AH112" s="72"/>
      <c r="AI112" s="72"/>
      <c r="AJ112" s="72" t="s">
        <v>134</v>
      </c>
      <c r="AK112" s="72" t="s">
        <v>135</v>
      </c>
      <c r="AL112" s="72">
        <v>0</v>
      </c>
      <c r="AM112" s="72">
        <v>1</v>
      </c>
      <c r="AN112" s="72" t="s">
        <v>1655</v>
      </c>
      <c r="AO112" s="72">
        <v>0</v>
      </c>
      <c r="AP112" s="72"/>
      <c r="AQ112" s="72" t="s">
        <v>35</v>
      </c>
      <c r="AR112" s="72"/>
      <c r="AS112" s="72"/>
      <c r="AT112" s="72"/>
      <c r="AU112" s="72"/>
      <c r="AV112" s="72" t="s">
        <v>2123</v>
      </c>
      <c r="AW112" s="72" t="s">
        <v>1656</v>
      </c>
      <c r="AX112" s="72" t="s">
        <v>1656</v>
      </c>
      <c r="AY112" s="72" t="s">
        <v>1657</v>
      </c>
      <c r="AZ112" s="72" t="s">
        <v>1657</v>
      </c>
      <c r="BA112" s="72" t="s">
        <v>1657</v>
      </c>
      <c r="BB112" s="72" t="s">
        <v>1657</v>
      </c>
      <c r="BC112" s="72" t="s">
        <v>1657</v>
      </c>
      <c r="BD112" s="72" t="s">
        <v>1657</v>
      </c>
      <c r="BE112" s="72" t="s">
        <v>1657</v>
      </c>
    </row>
    <row r="113" spans="1:57" ht="25.5">
      <c r="A113" s="72">
        <v>26064</v>
      </c>
      <c r="B113" s="72">
        <v>2562</v>
      </c>
      <c r="C113" s="72">
        <v>1</v>
      </c>
      <c r="D113" s="72" t="s">
        <v>1838</v>
      </c>
      <c r="E113" s="72" t="s">
        <v>1368</v>
      </c>
      <c r="F113" s="72">
        <v>221573</v>
      </c>
      <c r="G113" s="72" t="s">
        <v>357</v>
      </c>
      <c r="H113" s="72">
        <v>21984</v>
      </c>
      <c r="I113" s="72" t="s">
        <v>124</v>
      </c>
      <c r="J113" s="72">
        <v>10</v>
      </c>
      <c r="K113" s="72">
        <v>14632</v>
      </c>
      <c r="L113" s="72">
        <v>6</v>
      </c>
      <c r="M113" s="72" t="s">
        <v>155</v>
      </c>
      <c r="N113" s="72" t="s">
        <v>1369</v>
      </c>
      <c r="O113" s="72" t="s">
        <v>127</v>
      </c>
      <c r="P113" s="72" t="s">
        <v>1370</v>
      </c>
      <c r="Q113" s="72" t="s">
        <v>129</v>
      </c>
      <c r="R113" s="72">
        <v>19650101</v>
      </c>
      <c r="S113" s="72">
        <v>48</v>
      </c>
      <c r="T113" s="72">
        <v>53</v>
      </c>
      <c r="U113" s="72">
        <v>1</v>
      </c>
      <c r="V113" s="72" t="s">
        <v>1654</v>
      </c>
      <c r="W113" s="72" t="s">
        <v>232</v>
      </c>
      <c r="X113" s="72">
        <v>114</v>
      </c>
      <c r="Y113" s="72">
        <v>5</v>
      </c>
      <c r="Z113" s="72" t="s">
        <v>668</v>
      </c>
      <c r="AA113" s="72" t="s">
        <v>146</v>
      </c>
      <c r="AB113" s="72" t="s">
        <v>124</v>
      </c>
      <c r="AC113" s="72"/>
      <c r="AD113" s="72" t="s">
        <v>132</v>
      </c>
      <c r="AE113" s="72"/>
      <c r="AF113" s="72"/>
      <c r="AG113" s="72"/>
      <c r="AH113" s="72"/>
      <c r="AI113" s="72"/>
      <c r="AJ113" s="72" t="s">
        <v>134</v>
      </c>
      <c r="AK113" s="72"/>
      <c r="AL113" s="72">
        <v>0</v>
      </c>
      <c r="AM113" s="72">
        <v>1</v>
      </c>
      <c r="AN113" s="72" t="s">
        <v>1655</v>
      </c>
      <c r="AO113" s="72">
        <v>6</v>
      </c>
      <c r="AP113" s="73">
        <v>241529</v>
      </c>
      <c r="AQ113" s="72" t="s">
        <v>41</v>
      </c>
      <c r="AR113" s="72" t="s">
        <v>125</v>
      </c>
      <c r="AS113" s="72" t="s">
        <v>1371</v>
      </c>
      <c r="AT113" s="72"/>
      <c r="AU113" s="72"/>
      <c r="AV113" s="72" t="s">
        <v>1839</v>
      </c>
      <c r="AW113" s="72" t="s">
        <v>1656</v>
      </c>
      <c r="AX113" s="72" t="s">
        <v>1656</v>
      </c>
      <c r="AY113" s="72" t="s">
        <v>1656</v>
      </c>
      <c r="AZ113" s="72" t="s">
        <v>1656</v>
      </c>
      <c r="BA113" s="72" t="s">
        <v>1657</v>
      </c>
      <c r="BB113" s="72" t="s">
        <v>1657</v>
      </c>
      <c r="BC113" s="72" t="s">
        <v>1657</v>
      </c>
      <c r="BD113" s="72" t="s">
        <v>1657</v>
      </c>
      <c r="BE113" s="72" t="s">
        <v>1657</v>
      </c>
    </row>
    <row r="114" spans="1:57">
      <c r="A114" s="72">
        <v>26219</v>
      </c>
      <c r="B114" s="72">
        <v>2562</v>
      </c>
      <c r="C114" s="72">
        <v>1</v>
      </c>
      <c r="D114" s="72" t="s">
        <v>1962</v>
      </c>
      <c r="E114" s="72" t="s">
        <v>1216</v>
      </c>
      <c r="F114" s="72">
        <v>248264</v>
      </c>
      <c r="G114" s="73">
        <v>241681</v>
      </c>
      <c r="H114" s="72">
        <v>21984</v>
      </c>
      <c r="I114" s="72" t="s">
        <v>124</v>
      </c>
      <c r="J114" s="72">
        <v>10</v>
      </c>
      <c r="K114" s="72">
        <v>14632</v>
      </c>
      <c r="L114" s="72">
        <v>6</v>
      </c>
      <c r="M114" s="72" t="s">
        <v>155</v>
      </c>
      <c r="N114" s="72" t="s">
        <v>1217</v>
      </c>
      <c r="O114" s="72" t="s">
        <v>127</v>
      </c>
      <c r="P114" s="72" t="s">
        <v>1218</v>
      </c>
      <c r="Q114" s="72" t="s">
        <v>129</v>
      </c>
      <c r="R114" s="72">
        <v>19750101</v>
      </c>
      <c r="S114" s="72">
        <v>53</v>
      </c>
      <c r="T114" s="72">
        <v>43</v>
      </c>
      <c r="U114" s="72">
        <v>1</v>
      </c>
      <c r="V114" s="72" t="s">
        <v>1654</v>
      </c>
      <c r="W114" s="72" t="s">
        <v>130</v>
      </c>
      <c r="X114" s="72">
        <v>15</v>
      </c>
      <c r="Y114" s="72">
        <v>53</v>
      </c>
      <c r="Z114" s="72" t="s">
        <v>918</v>
      </c>
      <c r="AA114" s="72" t="s">
        <v>4</v>
      </c>
      <c r="AB114" s="72" t="s">
        <v>124</v>
      </c>
      <c r="AC114" s="72"/>
      <c r="AD114" s="72" t="s">
        <v>132</v>
      </c>
      <c r="AE114" s="72" t="s">
        <v>198</v>
      </c>
      <c r="AF114" s="72"/>
      <c r="AG114" s="72"/>
      <c r="AH114" s="72"/>
      <c r="AI114" s="72"/>
      <c r="AJ114" s="72" t="s">
        <v>134</v>
      </c>
      <c r="AK114" s="72"/>
      <c r="AL114" s="72">
        <v>0</v>
      </c>
      <c r="AM114" s="72">
        <v>1</v>
      </c>
      <c r="AN114" s="72" t="s">
        <v>1655</v>
      </c>
      <c r="AO114" s="72">
        <v>6</v>
      </c>
      <c r="AP114" s="73">
        <v>241681</v>
      </c>
      <c r="AQ114" s="72" t="s">
        <v>41</v>
      </c>
      <c r="AR114" s="72" t="s">
        <v>171</v>
      </c>
      <c r="AS114" s="72"/>
      <c r="AT114" s="72"/>
      <c r="AU114" s="72"/>
      <c r="AV114" s="73">
        <v>43354</v>
      </c>
      <c r="AW114" s="72" t="s">
        <v>1656</v>
      </c>
      <c r="AX114" s="72" t="s">
        <v>1656</v>
      </c>
      <c r="AY114" s="72" t="s">
        <v>1656</v>
      </c>
      <c r="AZ114" s="72" t="s">
        <v>1656</v>
      </c>
      <c r="BA114" s="72" t="s">
        <v>1657</v>
      </c>
      <c r="BB114" s="72" t="s">
        <v>1657</v>
      </c>
      <c r="BC114" s="72" t="s">
        <v>1657</v>
      </c>
      <c r="BD114" s="72" t="s">
        <v>1657</v>
      </c>
      <c r="BE114" s="72" t="s">
        <v>1657</v>
      </c>
    </row>
    <row r="115" spans="1:57">
      <c r="A115" s="72">
        <v>67785</v>
      </c>
      <c r="B115" s="72">
        <v>2562</v>
      </c>
      <c r="C115" s="72">
        <v>1</v>
      </c>
      <c r="D115" s="72" t="s">
        <v>1852</v>
      </c>
      <c r="E115" s="72" t="s">
        <v>1032</v>
      </c>
      <c r="F115" s="72">
        <v>8750</v>
      </c>
      <c r="G115" s="72" t="s">
        <v>387</v>
      </c>
      <c r="H115" s="72">
        <v>24032</v>
      </c>
      <c r="I115" s="72" t="s">
        <v>124</v>
      </c>
      <c r="J115" s="72">
        <v>10</v>
      </c>
      <c r="K115" s="72">
        <v>14632</v>
      </c>
      <c r="L115" s="72">
        <v>7</v>
      </c>
      <c r="M115" s="72" t="s">
        <v>588</v>
      </c>
      <c r="N115" s="72" t="s">
        <v>1033</v>
      </c>
      <c r="O115" s="72" t="s">
        <v>150</v>
      </c>
      <c r="P115" s="72" t="s">
        <v>1034</v>
      </c>
      <c r="Q115" s="72" t="s">
        <v>152</v>
      </c>
      <c r="R115" s="72">
        <v>19880101</v>
      </c>
      <c r="S115" s="72">
        <v>40</v>
      </c>
      <c r="T115" s="72">
        <v>30</v>
      </c>
      <c r="U115" s="72">
        <v>1</v>
      </c>
      <c r="V115" s="72" t="s">
        <v>1654</v>
      </c>
      <c r="W115" s="72" t="s">
        <v>232</v>
      </c>
      <c r="X115" s="72">
        <v>88</v>
      </c>
      <c r="Y115" s="72">
        <v>1</v>
      </c>
      <c r="Z115" s="72" t="s">
        <v>664</v>
      </c>
      <c r="AA115" s="72" t="s">
        <v>10</v>
      </c>
      <c r="AB115" s="72" t="s">
        <v>124</v>
      </c>
      <c r="AC115" s="72"/>
      <c r="AD115" s="72" t="s">
        <v>132</v>
      </c>
      <c r="AE115" s="72" t="s">
        <v>198</v>
      </c>
      <c r="AF115" s="72"/>
      <c r="AG115" s="72" t="s">
        <v>133</v>
      </c>
      <c r="AH115" s="72"/>
      <c r="AI115" s="72"/>
      <c r="AJ115" s="72" t="s">
        <v>134</v>
      </c>
      <c r="AK115" s="72" t="s">
        <v>135</v>
      </c>
      <c r="AL115" s="72">
        <v>0</v>
      </c>
      <c r="AM115" s="72">
        <v>1</v>
      </c>
      <c r="AN115" s="72" t="s">
        <v>1655</v>
      </c>
      <c r="AO115" s="72">
        <v>0</v>
      </c>
      <c r="AP115" s="72"/>
      <c r="AQ115" s="72" t="s">
        <v>35</v>
      </c>
      <c r="AR115" s="72"/>
      <c r="AS115" s="72"/>
      <c r="AT115" s="72"/>
      <c r="AU115" s="72"/>
      <c r="AV115" s="73">
        <v>43588</v>
      </c>
      <c r="AW115" s="72" t="s">
        <v>1656</v>
      </c>
      <c r="AX115" s="72" t="s">
        <v>1656</v>
      </c>
      <c r="AY115" s="72" t="s">
        <v>1657</v>
      </c>
      <c r="AZ115" s="72" t="s">
        <v>1657</v>
      </c>
      <c r="BA115" s="72" t="s">
        <v>1657</v>
      </c>
      <c r="BB115" s="72" t="s">
        <v>1657</v>
      </c>
      <c r="BC115" s="72" t="s">
        <v>1657</v>
      </c>
      <c r="BD115" s="72" t="s">
        <v>1657</v>
      </c>
      <c r="BE115" s="72" t="s">
        <v>1657</v>
      </c>
    </row>
    <row r="116" spans="1:57">
      <c r="A116" s="72">
        <v>68426</v>
      </c>
      <c r="B116" s="72">
        <v>2562</v>
      </c>
      <c r="C116" s="72">
        <v>1</v>
      </c>
      <c r="D116" s="72" t="s">
        <v>1937</v>
      </c>
      <c r="E116" s="72" t="s">
        <v>1086</v>
      </c>
      <c r="F116" s="72">
        <v>207217</v>
      </c>
      <c r="G116" s="72" t="s">
        <v>563</v>
      </c>
      <c r="H116" s="72">
        <v>11443</v>
      </c>
      <c r="I116" s="72" t="s">
        <v>124</v>
      </c>
      <c r="J116" s="72">
        <v>10</v>
      </c>
      <c r="K116" s="72">
        <v>14632</v>
      </c>
      <c r="L116" s="72">
        <v>6</v>
      </c>
      <c r="M116" s="72" t="s">
        <v>184</v>
      </c>
      <c r="N116" s="72" t="s">
        <v>1087</v>
      </c>
      <c r="O116" s="72" t="s">
        <v>157</v>
      </c>
      <c r="P116" s="72" t="s">
        <v>1088</v>
      </c>
      <c r="Q116" s="72" t="s">
        <v>152</v>
      </c>
      <c r="R116" s="72">
        <v>19820427</v>
      </c>
      <c r="S116" s="72">
        <v>54</v>
      </c>
      <c r="T116" s="72">
        <v>36</v>
      </c>
      <c r="U116" s="72">
        <v>1</v>
      </c>
      <c r="V116" s="72" t="s">
        <v>1654</v>
      </c>
      <c r="W116" s="72" t="s">
        <v>219</v>
      </c>
      <c r="X116" s="72">
        <v>86</v>
      </c>
      <c r="Y116" s="72">
        <v>2</v>
      </c>
      <c r="Z116" s="72" t="s">
        <v>1089</v>
      </c>
      <c r="AA116" s="72" t="s">
        <v>21</v>
      </c>
      <c r="AB116" s="72" t="s">
        <v>124</v>
      </c>
      <c r="AC116" s="72" t="s">
        <v>1090</v>
      </c>
      <c r="AD116" s="72" t="s">
        <v>132</v>
      </c>
      <c r="AE116" s="72" t="s">
        <v>198</v>
      </c>
      <c r="AF116" s="72"/>
      <c r="AG116" s="72" t="s">
        <v>198</v>
      </c>
      <c r="AH116" s="72" t="s">
        <v>133</v>
      </c>
      <c r="AI116" s="72"/>
      <c r="AJ116" s="72" t="s">
        <v>134</v>
      </c>
      <c r="AK116" s="72" t="s">
        <v>135</v>
      </c>
      <c r="AL116" s="72">
        <v>0</v>
      </c>
      <c r="AM116" s="72">
        <v>1</v>
      </c>
      <c r="AN116" s="72" t="s">
        <v>1655</v>
      </c>
      <c r="AO116" s="72">
        <v>0</v>
      </c>
      <c r="AP116" s="72"/>
      <c r="AQ116" s="72" t="s">
        <v>35</v>
      </c>
      <c r="AR116" s="72"/>
      <c r="AS116" s="72"/>
      <c r="AT116" s="72"/>
      <c r="AU116" s="72"/>
      <c r="AV116" s="72" t="s">
        <v>2122</v>
      </c>
      <c r="AW116" s="72" t="s">
        <v>1656</v>
      </c>
      <c r="AX116" s="72" t="s">
        <v>1656</v>
      </c>
      <c r="AY116" s="72" t="s">
        <v>1657</v>
      </c>
      <c r="AZ116" s="72" t="s">
        <v>1657</v>
      </c>
      <c r="BA116" s="72" t="s">
        <v>1657</v>
      </c>
      <c r="BB116" s="72" t="s">
        <v>1657</v>
      </c>
      <c r="BC116" s="72" t="s">
        <v>1657</v>
      </c>
      <c r="BD116" s="72" t="s">
        <v>1657</v>
      </c>
      <c r="BE116" s="72" t="s">
        <v>1657</v>
      </c>
    </row>
    <row r="117" spans="1:57">
      <c r="A117" s="72">
        <v>145951</v>
      </c>
      <c r="B117" s="72">
        <v>2562</v>
      </c>
      <c r="C117" s="72">
        <v>1</v>
      </c>
      <c r="D117" s="72" t="s">
        <v>1993</v>
      </c>
      <c r="E117" s="72" t="s">
        <v>435</v>
      </c>
      <c r="F117" s="72">
        <v>1903099</v>
      </c>
      <c r="G117" s="73">
        <v>241498</v>
      </c>
      <c r="H117" s="72">
        <v>10669</v>
      </c>
      <c r="I117" s="72" t="s">
        <v>124</v>
      </c>
      <c r="J117" s="72">
        <v>10</v>
      </c>
      <c r="K117" s="72">
        <v>14632</v>
      </c>
      <c r="L117" s="72">
        <v>5</v>
      </c>
      <c r="M117" s="72" t="s">
        <v>125</v>
      </c>
      <c r="N117" s="72" t="s">
        <v>436</v>
      </c>
      <c r="O117" s="72" t="s">
        <v>127</v>
      </c>
      <c r="P117" s="72" t="s">
        <v>437</v>
      </c>
      <c r="Q117" s="72" t="s">
        <v>129</v>
      </c>
      <c r="R117" s="72">
        <v>19920212</v>
      </c>
      <c r="S117" s="72">
        <v>43</v>
      </c>
      <c r="T117" s="72">
        <v>26</v>
      </c>
      <c r="U117" s="72">
        <v>1</v>
      </c>
      <c r="V117" s="72" t="s">
        <v>1654</v>
      </c>
      <c r="W117" s="72" t="s">
        <v>232</v>
      </c>
      <c r="X117" s="72">
        <v>62</v>
      </c>
      <c r="Y117" s="72">
        <v>1</v>
      </c>
      <c r="Z117" s="72" t="s">
        <v>438</v>
      </c>
      <c r="AA117" s="72" t="s">
        <v>439</v>
      </c>
      <c r="AB117" s="72" t="s">
        <v>440</v>
      </c>
      <c r="AC117" s="72">
        <v>642375044</v>
      </c>
      <c r="AD117" s="72" t="s">
        <v>132</v>
      </c>
      <c r="AE117" s="72" t="s">
        <v>133</v>
      </c>
      <c r="AF117" s="72" t="s">
        <v>133</v>
      </c>
      <c r="AG117" s="72" t="s">
        <v>133</v>
      </c>
      <c r="AH117" s="72"/>
      <c r="AI117" s="72"/>
      <c r="AJ117" s="72" t="s">
        <v>134</v>
      </c>
      <c r="AK117" s="72"/>
      <c r="AL117" s="72">
        <v>0</v>
      </c>
      <c r="AM117" s="72">
        <v>1</v>
      </c>
      <c r="AN117" s="72" t="s">
        <v>1655</v>
      </c>
      <c r="AO117" s="72">
        <v>0</v>
      </c>
      <c r="AP117" s="72"/>
      <c r="AQ117" s="72" t="s">
        <v>35</v>
      </c>
      <c r="AR117" s="72"/>
      <c r="AS117" s="72"/>
      <c r="AT117" s="72"/>
      <c r="AU117" s="72"/>
      <c r="AV117" s="72" t="s">
        <v>1688</v>
      </c>
      <c r="AW117" s="72" t="s">
        <v>1656</v>
      </c>
      <c r="AX117" s="72" t="s">
        <v>1656</v>
      </c>
      <c r="AY117" s="72" t="s">
        <v>1657</v>
      </c>
      <c r="AZ117" s="72" t="s">
        <v>1657</v>
      </c>
      <c r="BA117" s="72" t="s">
        <v>1657</v>
      </c>
      <c r="BB117" s="72" t="s">
        <v>1657</v>
      </c>
      <c r="BC117" s="72" t="s">
        <v>1657</v>
      </c>
      <c r="BD117" s="72" t="s">
        <v>1657</v>
      </c>
      <c r="BE117" s="72" t="s">
        <v>1657</v>
      </c>
    </row>
    <row r="118" spans="1:57">
      <c r="A118" s="72">
        <v>146103</v>
      </c>
      <c r="B118" s="72">
        <v>2562</v>
      </c>
      <c r="C118" s="72">
        <v>1</v>
      </c>
      <c r="D118" s="72" t="s">
        <v>2063</v>
      </c>
      <c r="E118" s="72" t="s">
        <v>462</v>
      </c>
      <c r="F118" s="72">
        <v>16959</v>
      </c>
      <c r="G118" s="72" t="s">
        <v>458</v>
      </c>
      <c r="H118" s="72">
        <v>21984</v>
      </c>
      <c r="I118" s="72" t="s">
        <v>124</v>
      </c>
      <c r="J118" s="72">
        <v>10</v>
      </c>
      <c r="K118" s="72">
        <v>14632</v>
      </c>
      <c r="L118" s="72">
        <v>6</v>
      </c>
      <c r="M118" s="72" t="s">
        <v>155</v>
      </c>
      <c r="N118" s="72" t="s">
        <v>463</v>
      </c>
      <c r="O118" s="72" t="s">
        <v>150</v>
      </c>
      <c r="P118" s="72" t="s">
        <v>464</v>
      </c>
      <c r="Q118" s="72" t="s">
        <v>152</v>
      </c>
      <c r="R118" s="72">
        <v>19470306</v>
      </c>
      <c r="S118" s="72">
        <v>35</v>
      </c>
      <c r="T118" s="72">
        <v>71</v>
      </c>
      <c r="U118" s="72">
        <v>1</v>
      </c>
      <c r="V118" s="72" t="s">
        <v>1654</v>
      </c>
      <c r="W118" s="72" t="s">
        <v>130</v>
      </c>
      <c r="X118" s="72">
        <v>17</v>
      </c>
      <c r="Y118" s="72">
        <v>3</v>
      </c>
      <c r="Z118" s="72" t="s">
        <v>461</v>
      </c>
      <c r="AA118" s="72" t="s">
        <v>146</v>
      </c>
      <c r="AB118" s="72" t="s">
        <v>124</v>
      </c>
      <c r="AC118" s="72"/>
      <c r="AD118" s="72" t="s">
        <v>132</v>
      </c>
      <c r="AE118" s="72" t="s">
        <v>140</v>
      </c>
      <c r="AF118" s="72"/>
      <c r="AG118" s="72" t="s">
        <v>133</v>
      </c>
      <c r="AH118" s="72"/>
      <c r="AI118" s="72"/>
      <c r="AJ118" s="72" t="s">
        <v>134</v>
      </c>
      <c r="AK118" s="72" t="s">
        <v>226</v>
      </c>
      <c r="AL118" s="72">
        <v>0</v>
      </c>
      <c r="AM118" s="72">
        <v>1</v>
      </c>
      <c r="AN118" s="72" t="s">
        <v>1655</v>
      </c>
      <c r="AO118" s="72">
        <v>0</v>
      </c>
      <c r="AP118" s="72"/>
      <c r="AQ118" s="72" t="s">
        <v>35</v>
      </c>
      <c r="AR118" s="72"/>
      <c r="AS118" s="72"/>
      <c r="AT118" s="72"/>
      <c r="AU118" s="72"/>
      <c r="AV118" s="72" t="s">
        <v>1805</v>
      </c>
      <c r="AW118" s="72" t="s">
        <v>1656</v>
      </c>
      <c r="AX118" s="72" t="s">
        <v>1657</v>
      </c>
      <c r="AY118" s="72" t="s">
        <v>1656</v>
      </c>
      <c r="AZ118" s="72" t="s">
        <v>1656</v>
      </c>
      <c r="BA118" s="72" t="s">
        <v>1657</v>
      </c>
      <c r="BB118" s="72" t="s">
        <v>1657</v>
      </c>
      <c r="BC118" s="72" t="s">
        <v>1657</v>
      </c>
      <c r="BD118" s="72" t="s">
        <v>1657</v>
      </c>
      <c r="BE118" s="72" t="s">
        <v>1657</v>
      </c>
    </row>
    <row r="119" spans="1:57">
      <c r="A119" s="72">
        <v>146118</v>
      </c>
      <c r="B119" s="72">
        <v>2562</v>
      </c>
      <c r="C119" s="72">
        <v>1</v>
      </c>
      <c r="D119" s="72" t="s">
        <v>1797</v>
      </c>
      <c r="E119" s="72" t="s">
        <v>906</v>
      </c>
      <c r="F119" s="72">
        <v>82401</v>
      </c>
      <c r="G119" s="73">
        <v>241469</v>
      </c>
      <c r="H119" s="72">
        <v>10958</v>
      </c>
      <c r="I119" s="72" t="s">
        <v>124</v>
      </c>
      <c r="J119" s="72">
        <v>10</v>
      </c>
      <c r="K119" s="72">
        <v>14632</v>
      </c>
      <c r="L119" s="72">
        <v>7</v>
      </c>
      <c r="M119" s="72" t="s">
        <v>141</v>
      </c>
      <c r="N119" s="72" t="s">
        <v>907</v>
      </c>
      <c r="O119" s="72" t="s">
        <v>127</v>
      </c>
      <c r="P119" s="72" t="s">
        <v>908</v>
      </c>
      <c r="Q119" s="72" t="s">
        <v>129</v>
      </c>
      <c r="R119" s="72">
        <v>19730101</v>
      </c>
      <c r="S119" s="72">
        <v>54</v>
      </c>
      <c r="T119" s="72">
        <v>45</v>
      </c>
      <c r="U119" s="72">
        <v>1</v>
      </c>
      <c r="V119" s="72" t="s">
        <v>1654</v>
      </c>
      <c r="W119" s="72" t="s">
        <v>130</v>
      </c>
      <c r="X119" s="72">
        <v>54</v>
      </c>
      <c r="Y119" s="72">
        <v>9</v>
      </c>
      <c r="Z119" s="72" t="s">
        <v>18</v>
      </c>
      <c r="AA119" s="72" t="s">
        <v>11</v>
      </c>
      <c r="AB119" s="72" t="s">
        <v>124</v>
      </c>
      <c r="AC119" s="72"/>
      <c r="AD119" s="72" t="s">
        <v>132</v>
      </c>
      <c r="AE119" s="72" t="s">
        <v>133</v>
      </c>
      <c r="AF119" s="72"/>
      <c r="AG119" s="72" t="s">
        <v>133</v>
      </c>
      <c r="AH119" s="72"/>
      <c r="AI119" s="72"/>
      <c r="AJ119" s="72" t="s">
        <v>133</v>
      </c>
      <c r="AK119" s="72" t="s">
        <v>135</v>
      </c>
      <c r="AL119" s="72">
        <v>0</v>
      </c>
      <c r="AM119" s="72">
        <v>1</v>
      </c>
      <c r="AN119" s="72" t="s">
        <v>1655</v>
      </c>
      <c r="AO119" s="72">
        <v>0</v>
      </c>
      <c r="AP119" s="72"/>
      <c r="AQ119" s="72" t="s">
        <v>35</v>
      </c>
      <c r="AR119" s="72"/>
      <c r="AS119" s="72"/>
      <c r="AT119" s="72"/>
      <c r="AU119" s="72"/>
      <c r="AV119" s="73">
        <v>43525</v>
      </c>
      <c r="AW119" s="72" t="s">
        <v>1657</v>
      </c>
      <c r="AX119" s="72" t="s">
        <v>1657</v>
      </c>
      <c r="AY119" s="72" t="s">
        <v>1657</v>
      </c>
      <c r="AZ119" s="72" t="s">
        <v>1657</v>
      </c>
      <c r="BA119" s="72" t="s">
        <v>1657</v>
      </c>
      <c r="BB119" s="72" t="s">
        <v>1656</v>
      </c>
      <c r="BC119" s="72" t="s">
        <v>1657</v>
      </c>
      <c r="BD119" s="72" t="s">
        <v>1657</v>
      </c>
      <c r="BE119" s="72" t="s">
        <v>1657</v>
      </c>
    </row>
    <row r="120" spans="1:57">
      <c r="A120" s="72">
        <v>223513</v>
      </c>
      <c r="B120" s="72">
        <v>2562</v>
      </c>
      <c r="C120" s="72">
        <v>1</v>
      </c>
      <c r="D120" s="72" t="s">
        <v>1710</v>
      </c>
      <c r="E120" s="72" t="s">
        <v>1312</v>
      </c>
      <c r="F120" s="72">
        <v>246909</v>
      </c>
      <c r="G120" s="73">
        <v>241710</v>
      </c>
      <c r="H120" s="72">
        <v>21984</v>
      </c>
      <c r="I120" s="72" t="s">
        <v>124</v>
      </c>
      <c r="J120" s="72">
        <v>10</v>
      </c>
      <c r="K120" s="72">
        <v>14632</v>
      </c>
      <c r="L120" s="72">
        <v>6</v>
      </c>
      <c r="M120" s="72" t="s">
        <v>155</v>
      </c>
      <c r="N120" s="72" t="s">
        <v>1313</v>
      </c>
      <c r="O120" s="72" t="s">
        <v>127</v>
      </c>
      <c r="P120" s="72" t="s">
        <v>1314</v>
      </c>
      <c r="Q120" s="72" t="s">
        <v>129</v>
      </c>
      <c r="R120" s="72">
        <v>19720101</v>
      </c>
      <c r="S120" s="72">
        <v>45</v>
      </c>
      <c r="T120" s="72">
        <v>46</v>
      </c>
      <c r="U120" s="72">
        <v>1</v>
      </c>
      <c r="V120" s="72" t="s">
        <v>1654</v>
      </c>
      <c r="W120" s="72" t="s">
        <v>130</v>
      </c>
      <c r="X120" s="72">
        <v>0</v>
      </c>
      <c r="Y120" s="72">
        <v>2</v>
      </c>
      <c r="Z120" s="72" t="s">
        <v>546</v>
      </c>
      <c r="AA120" s="72" t="s">
        <v>146</v>
      </c>
      <c r="AB120" s="72" t="s">
        <v>124</v>
      </c>
      <c r="AC120" s="72"/>
      <c r="AD120" s="72" t="s">
        <v>132</v>
      </c>
      <c r="AE120" s="72" t="s">
        <v>140</v>
      </c>
      <c r="AF120" s="72"/>
      <c r="AG120" s="72" t="s">
        <v>133</v>
      </c>
      <c r="AH120" s="72"/>
      <c r="AI120" s="72"/>
      <c r="AJ120" s="72" t="s">
        <v>134</v>
      </c>
      <c r="AK120" s="72" t="s">
        <v>391</v>
      </c>
      <c r="AL120" s="72">
        <v>0</v>
      </c>
      <c r="AM120" s="72">
        <v>1</v>
      </c>
      <c r="AN120" s="72" t="s">
        <v>1655</v>
      </c>
      <c r="AO120" s="72">
        <v>0</v>
      </c>
      <c r="AP120" s="72"/>
      <c r="AQ120" s="72" t="s">
        <v>35</v>
      </c>
      <c r="AR120" s="72"/>
      <c r="AS120" s="72"/>
      <c r="AT120" s="72"/>
      <c r="AU120" s="72"/>
      <c r="AV120" s="73">
        <v>43709</v>
      </c>
      <c r="AW120" s="72" t="s">
        <v>1656</v>
      </c>
      <c r="AX120" s="72" t="s">
        <v>1656</v>
      </c>
      <c r="AY120" s="72" t="s">
        <v>1657</v>
      </c>
      <c r="AZ120" s="72" t="s">
        <v>1657</v>
      </c>
      <c r="BA120" s="72" t="s">
        <v>1657</v>
      </c>
      <c r="BB120" s="72" t="s">
        <v>1657</v>
      </c>
      <c r="BC120" s="72" t="s">
        <v>1657</v>
      </c>
      <c r="BD120" s="72" t="s">
        <v>1657</v>
      </c>
      <c r="BE120" s="72" t="s">
        <v>1657</v>
      </c>
    </row>
    <row r="121" spans="1:57">
      <c r="A121" s="72">
        <v>260179</v>
      </c>
      <c r="B121" s="72">
        <v>2562</v>
      </c>
      <c r="C121" s="72">
        <v>1</v>
      </c>
      <c r="D121" s="72" t="s">
        <v>1957</v>
      </c>
      <c r="E121" s="72" t="s">
        <v>1298</v>
      </c>
      <c r="F121" s="72">
        <v>46139</v>
      </c>
      <c r="G121" s="72" t="s">
        <v>398</v>
      </c>
      <c r="H121" s="72">
        <v>27968</v>
      </c>
      <c r="I121" s="72" t="s">
        <v>124</v>
      </c>
      <c r="J121" s="72">
        <v>10</v>
      </c>
      <c r="K121" s="72">
        <v>14632</v>
      </c>
      <c r="L121" s="72">
        <v>7</v>
      </c>
      <c r="M121" s="72" t="s">
        <v>766</v>
      </c>
      <c r="N121" s="72" t="s">
        <v>1299</v>
      </c>
      <c r="O121" s="72" t="s">
        <v>127</v>
      </c>
      <c r="P121" s="72" t="s">
        <v>1300</v>
      </c>
      <c r="Q121" s="72" t="s">
        <v>129</v>
      </c>
      <c r="R121" s="72">
        <v>19750101</v>
      </c>
      <c r="S121" s="72">
        <v>50</v>
      </c>
      <c r="T121" s="72">
        <v>44</v>
      </c>
      <c r="U121" s="72">
        <v>1</v>
      </c>
      <c r="V121" s="72" t="s">
        <v>1654</v>
      </c>
      <c r="W121" s="72" t="s">
        <v>511</v>
      </c>
      <c r="X121" s="72" t="s">
        <v>1301</v>
      </c>
      <c r="Y121" s="72">
        <v>4</v>
      </c>
      <c r="Z121" s="72" t="s">
        <v>1302</v>
      </c>
      <c r="AA121" s="72" t="s">
        <v>1303</v>
      </c>
      <c r="AB121" s="72" t="s">
        <v>1304</v>
      </c>
      <c r="AC121" s="72"/>
      <c r="AD121" s="72" t="s">
        <v>132</v>
      </c>
      <c r="AE121" s="72" t="s">
        <v>140</v>
      </c>
      <c r="AF121" s="72"/>
      <c r="AG121" s="72" t="s">
        <v>133</v>
      </c>
      <c r="AH121" s="72"/>
      <c r="AI121" s="72"/>
      <c r="AJ121" s="72" t="s">
        <v>134</v>
      </c>
      <c r="AK121" s="72" t="s">
        <v>391</v>
      </c>
      <c r="AL121" s="72">
        <v>0</v>
      </c>
      <c r="AM121" s="72">
        <v>1</v>
      </c>
      <c r="AN121" s="72" t="s">
        <v>1655</v>
      </c>
      <c r="AO121" s="72">
        <v>0</v>
      </c>
      <c r="AP121" s="72"/>
      <c r="AQ121" s="72" t="s">
        <v>35</v>
      </c>
      <c r="AR121" s="72"/>
      <c r="AS121" s="72"/>
      <c r="AT121" s="72"/>
      <c r="AU121" s="72"/>
      <c r="AV121" s="72" t="s">
        <v>2123</v>
      </c>
      <c r="AW121" s="72" t="s">
        <v>1656</v>
      </c>
      <c r="AX121" s="72" t="s">
        <v>1656</v>
      </c>
      <c r="AY121" s="72" t="s">
        <v>1657</v>
      </c>
      <c r="AZ121" s="72" t="s">
        <v>1657</v>
      </c>
      <c r="BA121" s="72" t="s">
        <v>1657</v>
      </c>
      <c r="BB121" s="72" t="s">
        <v>1657</v>
      </c>
      <c r="BC121" s="72" t="s">
        <v>1657</v>
      </c>
      <c r="BD121" s="72" t="s">
        <v>1657</v>
      </c>
      <c r="BE121" s="72" t="s">
        <v>1657</v>
      </c>
    </row>
    <row r="122" spans="1:57">
      <c r="A122" s="72">
        <v>6321</v>
      </c>
      <c r="B122" s="72">
        <v>2562</v>
      </c>
      <c r="C122" s="72">
        <v>1</v>
      </c>
      <c r="D122" s="72" t="s">
        <v>1907</v>
      </c>
      <c r="E122" s="72" t="s">
        <v>512</v>
      </c>
      <c r="F122" s="72">
        <v>250941</v>
      </c>
      <c r="G122" s="72" t="s">
        <v>513</v>
      </c>
      <c r="H122" s="72">
        <v>21984</v>
      </c>
      <c r="I122" s="72" t="s">
        <v>124</v>
      </c>
      <c r="J122" s="72">
        <v>10</v>
      </c>
      <c r="K122" s="72">
        <v>14632</v>
      </c>
      <c r="L122" s="72">
        <v>6</v>
      </c>
      <c r="M122" s="72" t="s">
        <v>155</v>
      </c>
      <c r="N122" s="72" t="s">
        <v>514</v>
      </c>
      <c r="O122" s="72" t="s">
        <v>127</v>
      </c>
      <c r="P122" s="72" t="s">
        <v>515</v>
      </c>
      <c r="Q122" s="72" t="s">
        <v>129</v>
      </c>
      <c r="R122" s="72">
        <v>19950101</v>
      </c>
      <c r="S122" s="72">
        <v>38</v>
      </c>
      <c r="T122" s="72">
        <v>23</v>
      </c>
      <c r="U122" s="72">
        <v>1</v>
      </c>
      <c r="V122" s="72" t="s">
        <v>1654</v>
      </c>
      <c r="W122" s="72" t="s">
        <v>130</v>
      </c>
      <c r="X122" s="72">
        <v>105</v>
      </c>
      <c r="Y122" s="72">
        <v>1</v>
      </c>
      <c r="Z122" s="72" t="s">
        <v>516</v>
      </c>
      <c r="AA122" s="72" t="s">
        <v>516</v>
      </c>
      <c r="AB122" s="72" t="s">
        <v>517</v>
      </c>
      <c r="AC122" s="72"/>
      <c r="AD122" s="72" t="s">
        <v>132</v>
      </c>
      <c r="AE122" s="72" t="s">
        <v>133</v>
      </c>
      <c r="AF122" s="72"/>
      <c r="AG122" s="72" t="s">
        <v>198</v>
      </c>
      <c r="AH122" s="72" t="s">
        <v>133</v>
      </c>
      <c r="AI122" s="72"/>
      <c r="AJ122" s="72" t="s">
        <v>134</v>
      </c>
      <c r="AK122" s="72" t="s">
        <v>135</v>
      </c>
      <c r="AL122" s="72">
        <v>0</v>
      </c>
      <c r="AM122" s="72">
        <v>1</v>
      </c>
      <c r="AN122" s="72" t="s">
        <v>1655</v>
      </c>
      <c r="AO122" s="72">
        <v>0</v>
      </c>
      <c r="AP122" s="72"/>
      <c r="AQ122" s="72" t="s">
        <v>35</v>
      </c>
      <c r="AR122" s="72"/>
      <c r="AS122" s="72"/>
      <c r="AT122" s="72"/>
      <c r="AU122" s="72"/>
      <c r="AV122" s="72" t="s">
        <v>2120</v>
      </c>
      <c r="AW122" s="72" t="s">
        <v>1656</v>
      </c>
      <c r="AX122" s="72" t="s">
        <v>1656</v>
      </c>
      <c r="AY122" s="72" t="s">
        <v>1657</v>
      </c>
      <c r="AZ122" s="72" t="s">
        <v>1657</v>
      </c>
      <c r="BA122" s="72" t="s">
        <v>1657</v>
      </c>
      <c r="BB122" s="72" t="s">
        <v>1657</v>
      </c>
      <c r="BC122" s="72" t="s">
        <v>1657</v>
      </c>
      <c r="BD122" s="72" t="s">
        <v>1657</v>
      </c>
      <c r="BE122" s="72" t="s">
        <v>1657</v>
      </c>
    </row>
    <row r="123" spans="1:57">
      <c r="A123" s="72">
        <v>45737</v>
      </c>
      <c r="B123" s="72">
        <v>2562</v>
      </c>
      <c r="C123" s="72">
        <v>1</v>
      </c>
      <c r="D123" s="72" t="s">
        <v>1770</v>
      </c>
      <c r="E123" s="72" t="s">
        <v>1159</v>
      </c>
      <c r="F123" s="72">
        <v>53074</v>
      </c>
      <c r="G123" s="72" t="s">
        <v>301</v>
      </c>
      <c r="H123" s="72">
        <v>10958</v>
      </c>
      <c r="I123" s="72" t="s">
        <v>124</v>
      </c>
      <c r="J123" s="72">
        <v>10</v>
      </c>
      <c r="K123" s="72">
        <v>14632</v>
      </c>
      <c r="L123" s="72">
        <v>7</v>
      </c>
      <c r="M123" s="72" t="s">
        <v>141</v>
      </c>
      <c r="N123" s="72" t="s">
        <v>1160</v>
      </c>
      <c r="O123" s="72" t="s">
        <v>127</v>
      </c>
      <c r="P123" s="72" t="s">
        <v>1161</v>
      </c>
      <c r="Q123" s="72" t="s">
        <v>129</v>
      </c>
      <c r="R123" s="72">
        <v>19630101</v>
      </c>
      <c r="S123" s="72">
        <v>37</v>
      </c>
      <c r="T123" s="72">
        <v>56</v>
      </c>
      <c r="U123" s="72">
        <v>1</v>
      </c>
      <c r="V123" s="72" t="s">
        <v>1654</v>
      </c>
      <c r="W123" s="72" t="s">
        <v>130</v>
      </c>
      <c r="X123" s="72">
        <v>84</v>
      </c>
      <c r="Y123" s="72">
        <v>2</v>
      </c>
      <c r="Z123" s="72" t="s">
        <v>1162</v>
      </c>
      <c r="AA123" s="72" t="s">
        <v>11</v>
      </c>
      <c r="AB123" s="72" t="s">
        <v>124</v>
      </c>
      <c r="AC123" s="72"/>
      <c r="AD123" s="72" t="s">
        <v>132</v>
      </c>
      <c r="AE123" s="72" t="s">
        <v>206</v>
      </c>
      <c r="AF123" s="72"/>
      <c r="AG123" s="72" t="s">
        <v>133</v>
      </c>
      <c r="AH123" s="72"/>
      <c r="AI123" s="72"/>
      <c r="AJ123" s="72" t="s">
        <v>134</v>
      </c>
      <c r="AK123" s="72" t="s">
        <v>135</v>
      </c>
      <c r="AL123" s="72">
        <v>0</v>
      </c>
      <c r="AM123" s="72">
        <v>1</v>
      </c>
      <c r="AN123" s="72" t="s">
        <v>1655</v>
      </c>
      <c r="AO123" s="72">
        <v>0</v>
      </c>
      <c r="AP123" s="72"/>
      <c r="AQ123" s="72" t="s">
        <v>35</v>
      </c>
      <c r="AR123" s="72"/>
      <c r="AS123" s="72"/>
      <c r="AT123" s="72"/>
      <c r="AU123" s="72"/>
      <c r="AV123" s="72" t="s">
        <v>1688</v>
      </c>
      <c r="AW123" s="72" t="s">
        <v>1656</v>
      </c>
      <c r="AX123" s="72" t="s">
        <v>1656</v>
      </c>
      <c r="AY123" s="72" t="s">
        <v>1657</v>
      </c>
      <c r="AZ123" s="72" t="s">
        <v>1657</v>
      </c>
      <c r="BA123" s="72" t="s">
        <v>1657</v>
      </c>
      <c r="BB123" s="72" t="s">
        <v>1657</v>
      </c>
      <c r="BC123" s="72" t="s">
        <v>1657</v>
      </c>
      <c r="BD123" s="72" t="s">
        <v>1657</v>
      </c>
      <c r="BE123" s="72" t="s">
        <v>1657</v>
      </c>
    </row>
    <row r="124" spans="1:57">
      <c r="A124" s="72">
        <v>84269</v>
      </c>
      <c r="B124" s="72">
        <v>2562</v>
      </c>
      <c r="C124" s="72">
        <v>1</v>
      </c>
      <c r="D124" s="72" t="s">
        <v>1830</v>
      </c>
      <c r="E124" s="72" t="s">
        <v>806</v>
      </c>
      <c r="F124" s="72">
        <v>1043364</v>
      </c>
      <c r="G124" s="72" t="s">
        <v>807</v>
      </c>
      <c r="H124" s="72">
        <v>10669</v>
      </c>
      <c r="I124" s="72" t="s">
        <v>124</v>
      </c>
      <c r="J124" s="72">
        <v>10</v>
      </c>
      <c r="K124" s="72">
        <v>14632</v>
      </c>
      <c r="L124" s="72">
        <v>5</v>
      </c>
      <c r="M124" s="72" t="s">
        <v>125</v>
      </c>
      <c r="N124" s="72" t="s">
        <v>808</v>
      </c>
      <c r="O124" s="72" t="s">
        <v>150</v>
      </c>
      <c r="P124" s="72" t="s">
        <v>809</v>
      </c>
      <c r="Q124" s="72" t="s">
        <v>152</v>
      </c>
      <c r="R124" s="72">
        <v>19320510</v>
      </c>
      <c r="S124" s="72">
        <v>33</v>
      </c>
      <c r="T124" s="72">
        <v>86</v>
      </c>
      <c r="U124" s="72">
        <v>1</v>
      </c>
      <c r="V124" s="72" t="s">
        <v>1654</v>
      </c>
      <c r="W124" s="72" t="s">
        <v>130</v>
      </c>
      <c r="X124" s="72">
        <v>159</v>
      </c>
      <c r="Y124" s="72">
        <v>17</v>
      </c>
      <c r="Z124" s="72" t="s">
        <v>546</v>
      </c>
      <c r="AA124" s="72" t="s">
        <v>146</v>
      </c>
      <c r="AB124" s="72" t="s">
        <v>124</v>
      </c>
      <c r="AC124" s="72">
        <v>852076183</v>
      </c>
      <c r="AD124" s="72" t="s">
        <v>132</v>
      </c>
      <c r="AE124" s="72" t="s">
        <v>133</v>
      </c>
      <c r="AF124" s="72"/>
      <c r="AG124" s="72" t="s">
        <v>198</v>
      </c>
      <c r="AH124" s="72" t="s">
        <v>133</v>
      </c>
      <c r="AI124" s="72"/>
      <c r="AJ124" s="72" t="s">
        <v>134</v>
      </c>
      <c r="AK124" s="72" t="s">
        <v>135</v>
      </c>
      <c r="AL124" s="72">
        <v>0</v>
      </c>
      <c r="AM124" s="72">
        <v>1</v>
      </c>
      <c r="AN124" s="72" t="s">
        <v>1655</v>
      </c>
      <c r="AO124" s="72">
        <v>0</v>
      </c>
      <c r="AP124" s="72"/>
      <c r="AQ124" s="72" t="s">
        <v>35</v>
      </c>
      <c r="AR124" s="72"/>
      <c r="AS124" s="72" t="s">
        <v>810</v>
      </c>
      <c r="AT124" s="72"/>
      <c r="AU124" s="72"/>
      <c r="AV124" s="72" t="s">
        <v>1805</v>
      </c>
      <c r="AW124" s="72" t="s">
        <v>1656</v>
      </c>
      <c r="AX124" s="72" t="s">
        <v>1656</v>
      </c>
      <c r="AY124" s="72" t="s">
        <v>1657</v>
      </c>
      <c r="AZ124" s="72" t="s">
        <v>1657</v>
      </c>
      <c r="BA124" s="72" t="s">
        <v>1657</v>
      </c>
      <c r="BB124" s="72" t="s">
        <v>1657</v>
      </c>
      <c r="BC124" s="72" t="s">
        <v>1657</v>
      </c>
      <c r="BD124" s="72" t="s">
        <v>1657</v>
      </c>
      <c r="BE124" s="72" t="s">
        <v>1657</v>
      </c>
    </row>
    <row r="125" spans="1:57">
      <c r="A125" s="72">
        <v>125194</v>
      </c>
      <c r="B125" s="72">
        <v>2562</v>
      </c>
      <c r="C125" s="72">
        <v>1</v>
      </c>
      <c r="D125" s="72" t="s">
        <v>1896</v>
      </c>
      <c r="E125" s="72" t="s">
        <v>1103</v>
      </c>
      <c r="F125" s="72">
        <v>633</v>
      </c>
      <c r="G125" s="73">
        <v>241620</v>
      </c>
      <c r="H125" s="72">
        <v>27967</v>
      </c>
      <c r="I125" s="72" t="s">
        <v>124</v>
      </c>
      <c r="J125" s="72">
        <v>10</v>
      </c>
      <c r="K125" s="72">
        <v>14632</v>
      </c>
      <c r="L125" s="72">
        <v>7</v>
      </c>
      <c r="M125" s="72" t="s">
        <v>420</v>
      </c>
      <c r="N125" s="72" t="s">
        <v>1104</v>
      </c>
      <c r="O125" s="72" t="s">
        <v>157</v>
      </c>
      <c r="P125" s="72" t="s">
        <v>1105</v>
      </c>
      <c r="Q125" s="72" t="s">
        <v>152</v>
      </c>
      <c r="R125" s="72">
        <v>19920317</v>
      </c>
      <c r="S125" s="72">
        <v>54</v>
      </c>
      <c r="T125" s="72">
        <v>26</v>
      </c>
      <c r="U125" s="72">
        <v>1</v>
      </c>
      <c r="V125" s="72" t="s">
        <v>1654</v>
      </c>
      <c r="W125" s="72" t="s">
        <v>232</v>
      </c>
      <c r="X125" s="72">
        <v>104</v>
      </c>
      <c r="Y125" s="72">
        <v>7</v>
      </c>
      <c r="Z125" s="72" t="s">
        <v>423</v>
      </c>
      <c r="AA125" s="72" t="s">
        <v>19</v>
      </c>
      <c r="AB125" s="72" t="s">
        <v>124</v>
      </c>
      <c r="AC125" s="72">
        <v>981259572</v>
      </c>
      <c r="AD125" s="72" t="s">
        <v>132</v>
      </c>
      <c r="AE125" s="72" t="s">
        <v>198</v>
      </c>
      <c r="AF125" s="72"/>
      <c r="AG125" s="72"/>
      <c r="AH125" s="72" t="s">
        <v>133</v>
      </c>
      <c r="AI125" s="72"/>
      <c r="AJ125" s="72" t="s">
        <v>134</v>
      </c>
      <c r="AK125" s="72" t="s">
        <v>135</v>
      </c>
      <c r="AL125" s="72">
        <v>0</v>
      </c>
      <c r="AM125" s="72">
        <v>1</v>
      </c>
      <c r="AN125" s="72" t="s">
        <v>1655</v>
      </c>
      <c r="AO125" s="72">
        <v>0</v>
      </c>
      <c r="AP125" s="72"/>
      <c r="AQ125" s="72" t="s">
        <v>35</v>
      </c>
      <c r="AR125" s="72"/>
      <c r="AS125" s="72"/>
      <c r="AT125" s="72"/>
      <c r="AU125" s="72"/>
      <c r="AV125" s="73">
        <v>43618</v>
      </c>
      <c r="AW125" s="72" t="s">
        <v>1656</v>
      </c>
      <c r="AX125" s="72" t="s">
        <v>1656</v>
      </c>
      <c r="AY125" s="72" t="s">
        <v>1657</v>
      </c>
      <c r="AZ125" s="72" t="s">
        <v>1657</v>
      </c>
      <c r="BA125" s="72" t="s">
        <v>1657</v>
      </c>
      <c r="BB125" s="72" t="s">
        <v>1657</v>
      </c>
      <c r="BC125" s="72" t="s">
        <v>1657</v>
      </c>
      <c r="BD125" s="72" t="s">
        <v>1657</v>
      </c>
      <c r="BE125" s="72" t="s">
        <v>1657</v>
      </c>
    </row>
    <row r="126" spans="1:57">
      <c r="A126" s="72">
        <v>163893</v>
      </c>
      <c r="B126" s="72">
        <v>2562</v>
      </c>
      <c r="C126" s="72">
        <v>1</v>
      </c>
      <c r="D126" s="72" t="s">
        <v>1863</v>
      </c>
      <c r="E126" s="72" t="s">
        <v>811</v>
      </c>
      <c r="F126" s="72">
        <v>156428</v>
      </c>
      <c r="G126" s="72" t="s">
        <v>326</v>
      </c>
      <c r="H126" s="72">
        <v>10947</v>
      </c>
      <c r="I126" s="72" t="s">
        <v>124</v>
      </c>
      <c r="J126" s="72">
        <v>10</v>
      </c>
      <c r="K126" s="72">
        <v>14632</v>
      </c>
      <c r="L126" s="72">
        <v>7</v>
      </c>
      <c r="M126" s="72" t="s">
        <v>529</v>
      </c>
      <c r="N126" s="72" t="s">
        <v>812</v>
      </c>
      <c r="O126" s="72" t="s">
        <v>150</v>
      </c>
      <c r="P126" s="72" t="s">
        <v>813</v>
      </c>
      <c r="Q126" s="72" t="s">
        <v>152</v>
      </c>
      <c r="R126" s="72">
        <v>19820101</v>
      </c>
      <c r="S126" s="72">
        <v>55</v>
      </c>
      <c r="T126" s="72">
        <v>36</v>
      </c>
      <c r="U126" s="72">
        <v>1</v>
      </c>
      <c r="V126" s="72" t="s">
        <v>1654</v>
      </c>
      <c r="W126" s="72" t="s">
        <v>130</v>
      </c>
      <c r="X126" s="72">
        <v>95</v>
      </c>
      <c r="Y126" s="72">
        <v>6</v>
      </c>
      <c r="Z126" s="72" t="s">
        <v>814</v>
      </c>
      <c r="AA126" s="72" t="s">
        <v>9</v>
      </c>
      <c r="AB126" s="72" t="s">
        <v>124</v>
      </c>
      <c r="AC126" s="72"/>
      <c r="AD126" s="72" t="s">
        <v>132</v>
      </c>
      <c r="AE126" s="72" t="s">
        <v>140</v>
      </c>
      <c r="AF126" s="72" t="s">
        <v>133</v>
      </c>
      <c r="AG126" s="72" t="s">
        <v>133</v>
      </c>
      <c r="AH126" s="72"/>
      <c r="AI126" s="72"/>
      <c r="AJ126" s="72" t="s">
        <v>134</v>
      </c>
      <c r="AK126" s="72" t="s">
        <v>135</v>
      </c>
      <c r="AL126" s="72">
        <v>0</v>
      </c>
      <c r="AM126" s="72">
        <v>1</v>
      </c>
      <c r="AN126" s="72" t="s">
        <v>1655</v>
      </c>
      <c r="AO126" s="72">
        <v>0</v>
      </c>
      <c r="AP126" s="72"/>
      <c r="AQ126" s="72" t="s">
        <v>35</v>
      </c>
      <c r="AR126" s="72"/>
      <c r="AS126" s="72"/>
      <c r="AT126" s="72"/>
      <c r="AU126" s="72"/>
      <c r="AV126" s="73">
        <v>43525</v>
      </c>
      <c r="AW126" s="72" t="s">
        <v>1656</v>
      </c>
      <c r="AX126" s="72" t="s">
        <v>1656</v>
      </c>
      <c r="AY126" s="72" t="s">
        <v>1657</v>
      </c>
      <c r="AZ126" s="72" t="s">
        <v>1657</v>
      </c>
      <c r="BA126" s="72" t="s">
        <v>1657</v>
      </c>
      <c r="BB126" s="72" t="s">
        <v>1657</v>
      </c>
      <c r="BC126" s="72" t="s">
        <v>1657</v>
      </c>
      <c r="BD126" s="72" t="s">
        <v>1657</v>
      </c>
      <c r="BE126" s="72" t="s">
        <v>1657</v>
      </c>
    </row>
    <row r="127" spans="1:57">
      <c r="A127" s="72">
        <v>164021</v>
      </c>
      <c r="B127" s="72">
        <v>2562</v>
      </c>
      <c r="C127" s="72">
        <v>1</v>
      </c>
      <c r="D127" s="72" t="s">
        <v>1892</v>
      </c>
      <c r="E127" s="72" t="s">
        <v>222</v>
      </c>
      <c r="F127" s="72">
        <v>92628</v>
      </c>
      <c r="G127" s="73">
        <v>241741</v>
      </c>
      <c r="H127" s="72">
        <v>10958</v>
      </c>
      <c r="I127" s="72" t="s">
        <v>124</v>
      </c>
      <c r="J127" s="72">
        <v>10</v>
      </c>
      <c r="K127" s="72">
        <v>14632</v>
      </c>
      <c r="L127" s="72">
        <v>7</v>
      </c>
      <c r="M127" s="72" t="s">
        <v>141</v>
      </c>
      <c r="N127" s="72" t="s">
        <v>223</v>
      </c>
      <c r="O127" s="72" t="s">
        <v>127</v>
      </c>
      <c r="P127" s="72" t="s">
        <v>224</v>
      </c>
      <c r="Q127" s="72" t="s">
        <v>129</v>
      </c>
      <c r="R127" s="72">
        <v>19850830</v>
      </c>
      <c r="S127" s="72">
        <v>45</v>
      </c>
      <c r="T127" s="72">
        <v>33</v>
      </c>
      <c r="U127" s="72">
        <v>1</v>
      </c>
      <c r="V127" s="72" t="s">
        <v>1654</v>
      </c>
      <c r="W127" s="72" t="s">
        <v>130</v>
      </c>
      <c r="X127" s="72">
        <v>94</v>
      </c>
      <c r="Y127" s="72">
        <v>6</v>
      </c>
      <c r="Z127" s="72" t="s">
        <v>11</v>
      </c>
      <c r="AA127" s="72" t="s">
        <v>11</v>
      </c>
      <c r="AB127" s="72" t="s">
        <v>124</v>
      </c>
      <c r="AC127" s="72"/>
      <c r="AD127" s="72" t="s">
        <v>132</v>
      </c>
      <c r="AE127" s="72" t="s">
        <v>225</v>
      </c>
      <c r="AF127" s="72"/>
      <c r="AG127" s="72" t="s">
        <v>133</v>
      </c>
      <c r="AH127" s="72"/>
      <c r="AI127" s="72"/>
      <c r="AJ127" s="72" t="s">
        <v>134</v>
      </c>
      <c r="AK127" s="72" t="s">
        <v>226</v>
      </c>
      <c r="AL127" s="72">
        <v>0</v>
      </c>
      <c r="AM127" s="72">
        <v>1</v>
      </c>
      <c r="AN127" s="72" t="s">
        <v>1655</v>
      </c>
      <c r="AO127" s="72">
        <v>0</v>
      </c>
      <c r="AP127" s="72"/>
      <c r="AQ127" s="72" t="s">
        <v>35</v>
      </c>
      <c r="AR127" s="72"/>
      <c r="AS127" s="72"/>
      <c r="AT127" s="72"/>
      <c r="AU127" s="72"/>
      <c r="AV127" s="72" t="s">
        <v>1751</v>
      </c>
      <c r="AW127" s="72" t="s">
        <v>1657</v>
      </c>
      <c r="AX127" s="72" t="s">
        <v>1657</v>
      </c>
      <c r="AY127" s="72" t="s">
        <v>1657</v>
      </c>
      <c r="AZ127" s="72" t="s">
        <v>1657</v>
      </c>
      <c r="BA127" s="72" t="s">
        <v>1657</v>
      </c>
      <c r="BB127" s="72" t="s">
        <v>1656</v>
      </c>
      <c r="BC127" s="72" t="s">
        <v>1657</v>
      </c>
      <c r="BD127" s="72" t="s">
        <v>1657</v>
      </c>
      <c r="BE127" s="72" t="s">
        <v>1657</v>
      </c>
    </row>
    <row r="128" spans="1:57">
      <c r="A128" s="72">
        <v>243889</v>
      </c>
      <c r="B128" s="72">
        <v>2562</v>
      </c>
      <c r="C128" s="72">
        <v>1</v>
      </c>
      <c r="D128" s="72" t="s">
        <v>1848</v>
      </c>
      <c r="E128" s="72" t="s">
        <v>1372</v>
      </c>
      <c r="F128" s="72">
        <v>35449</v>
      </c>
      <c r="G128" s="72" t="s">
        <v>247</v>
      </c>
      <c r="H128" s="72">
        <v>10947</v>
      </c>
      <c r="I128" s="72" t="s">
        <v>124</v>
      </c>
      <c r="J128" s="72">
        <v>10</v>
      </c>
      <c r="K128" s="72">
        <v>14632</v>
      </c>
      <c r="L128" s="72">
        <v>7</v>
      </c>
      <c r="M128" s="72" t="s">
        <v>529</v>
      </c>
      <c r="N128" s="72" t="s">
        <v>1373</v>
      </c>
      <c r="O128" s="72" t="s">
        <v>150</v>
      </c>
      <c r="P128" s="72" t="s">
        <v>1374</v>
      </c>
      <c r="Q128" s="72" t="s">
        <v>152</v>
      </c>
      <c r="R128" s="72">
        <v>19540101</v>
      </c>
      <c r="S128" s="72">
        <v>45</v>
      </c>
      <c r="T128" s="72">
        <v>65</v>
      </c>
      <c r="U128" s="72">
        <v>1</v>
      </c>
      <c r="V128" s="72" t="s">
        <v>1654</v>
      </c>
      <c r="W128" s="72" t="s">
        <v>130</v>
      </c>
      <c r="X128" s="72">
        <v>170</v>
      </c>
      <c r="Y128" s="72">
        <v>5</v>
      </c>
      <c r="Z128" s="72" t="s">
        <v>1151</v>
      </c>
      <c r="AA128" s="72" t="s">
        <v>9</v>
      </c>
      <c r="AB128" s="72" t="s">
        <v>124</v>
      </c>
      <c r="AC128" s="72">
        <v>862506448</v>
      </c>
      <c r="AD128" s="72" t="s">
        <v>132</v>
      </c>
      <c r="AE128" s="72" t="s">
        <v>206</v>
      </c>
      <c r="AF128" s="72"/>
      <c r="AG128" s="72" t="s">
        <v>133</v>
      </c>
      <c r="AH128" s="72"/>
      <c r="AI128" s="72"/>
      <c r="AJ128" s="72" t="s">
        <v>134</v>
      </c>
      <c r="AK128" s="72" t="s">
        <v>135</v>
      </c>
      <c r="AL128" s="72">
        <v>0</v>
      </c>
      <c r="AM128" s="72">
        <v>1</v>
      </c>
      <c r="AN128" s="72" t="s">
        <v>1655</v>
      </c>
      <c r="AO128" s="72">
        <v>0</v>
      </c>
      <c r="AP128" s="72"/>
      <c r="AQ128" s="72" t="s">
        <v>35</v>
      </c>
      <c r="AR128" s="72"/>
      <c r="AS128" s="72"/>
      <c r="AT128" s="72"/>
      <c r="AU128" s="72"/>
      <c r="AV128" s="72" t="s">
        <v>2121</v>
      </c>
      <c r="AW128" s="72" t="s">
        <v>1656</v>
      </c>
      <c r="AX128" s="72" t="s">
        <v>1656</v>
      </c>
      <c r="AY128" s="72" t="s">
        <v>1657</v>
      </c>
      <c r="AZ128" s="72" t="s">
        <v>1657</v>
      </c>
      <c r="BA128" s="72" t="s">
        <v>1657</v>
      </c>
      <c r="BB128" s="72" t="s">
        <v>1657</v>
      </c>
      <c r="BC128" s="72" t="s">
        <v>1657</v>
      </c>
      <c r="BD128" s="72" t="s">
        <v>1657</v>
      </c>
      <c r="BE128" s="72" t="s">
        <v>1657</v>
      </c>
    </row>
    <row r="129" spans="1:57">
      <c r="A129" s="72">
        <v>244024</v>
      </c>
      <c r="B129" s="72">
        <v>2562</v>
      </c>
      <c r="C129" s="72">
        <v>1</v>
      </c>
      <c r="D129" s="72" t="s">
        <v>1983</v>
      </c>
      <c r="E129" s="72" t="s">
        <v>747</v>
      </c>
      <c r="F129" s="72">
        <v>54581</v>
      </c>
      <c r="G129" s="72" t="s">
        <v>368</v>
      </c>
      <c r="H129" s="72">
        <v>10951</v>
      </c>
      <c r="I129" s="72" t="s">
        <v>124</v>
      </c>
      <c r="J129" s="72">
        <v>10</v>
      </c>
      <c r="K129" s="72">
        <v>14632</v>
      </c>
      <c r="L129" s="72">
        <v>7</v>
      </c>
      <c r="M129" s="72" t="s">
        <v>499</v>
      </c>
      <c r="N129" s="72" t="s">
        <v>748</v>
      </c>
      <c r="O129" s="72" t="s">
        <v>127</v>
      </c>
      <c r="P129" s="72" t="s">
        <v>749</v>
      </c>
      <c r="Q129" s="72" t="s">
        <v>129</v>
      </c>
      <c r="R129" s="72">
        <v>19530101</v>
      </c>
      <c r="S129" s="72">
        <v>75</v>
      </c>
      <c r="T129" s="72">
        <v>66</v>
      </c>
      <c r="U129" s="72">
        <v>1</v>
      </c>
      <c r="V129" s="72" t="s">
        <v>1654</v>
      </c>
      <c r="W129" s="72" t="s">
        <v>130</v>
      </c>
      <c r="X129" s="72">
        <v>25</v>
      </c>
      <c r="Y129" s="72">
        <v>10</v>
      </c>
      <c r="Z129" s="72" t="s">
        <v>889</v>
      </c>
      <c r="AA129" s="72" t="s">
        <v>8</v>
      </c>
      <c r="AB129" s="72" t="s">
        <v>124</v>
      </c>
      <c r="AC129" s="72">
        <v>926637598</v>
      </c>
      <c r="AD129" s="72" t="s">
        <v>132</v>
      </c>
      <c r="AE129" s="72" t="s">
        <v>133</v>
      </c>
      <c r="AF129" s="72"/>
      <c r="AG129" s="72" t="s">
        <v>133</v>
      </c>
      <c r="AH129" s="72"/>
      <c r="AI129" s="72"/>
      <c r="AJ129" s="72" t="s">
        <v>133</v>
      </c>
      <c r="AK129" s="72" t="s">
        <v>135</v>
      </c>
      <c r="AL129" s="72">
        <v>0</v>
      </c>
      <c r="AM129" s="72">
        <v>1</v>
      </c>
      <c r="AN129" s="72" t="s">
        <v>1655</v>
      </c>
      <c r="AO129" s="72">
        <v>0</v>
      </c>
      <c r="AP129" s="72"/>
      <c r="AQ129" s="72" t="s">
        <v>35</v>
      </c>
      <c r="AR129" s="72"/>
      <c r="AS129" s="72"/>
      <c r="AT129" s="72"/>
      <c r="AU129" s="72"/>
      <c r="AV129" s="72" t="s">
        <v>1740</v>
      </c>
      <c r="AW129" s="72" t="s">
        <v>1656</v>
      </c>
      <c r="AX129" s="72" t="s">
        <v>1656</v>
      </c>
      <c r="AY129" s="72" t="s">
        <v>1657</v>
      </c>
      <c r="AZ129" s="72" t="s">
        <v>1657</v>
      </c>
      <c r="BA129" s="72" t="s">
        <v>1657</v>
      </c>
      <c r="BB129" s="72" t="s">
        <v>1657</v>
      </c>
      <c r="BC129" s="72" t="s">
        <v>1657</v>
      </c>
      <c r="BD129" s="72" t="s">
        <v>1657</v>
      </c>
      <c r="BE129" s="72" t="s">
        <v>1657</v>
      </c>
    </row>
    <row r="130" spans="1:57">
      <c r="A130" s="72">
        <v>244094</v>
      </c>
      <c r="B130" s="72">
        <v>2562</v>
      </c>
      <c r="C130" s="72">
        <v>1</v>
      </c>
      <c r="D130" s="72" t="s">
        <v>1855</v>
      </c>
      <c r="E130" s="72" t="s">
        <v>1272</v>
      </c>
      <c r="F130" s="72">
        <v>265485</v>
      </c>
      <c r="G130" s="72" t="s">
        <v>368</v>
      </c>
      <c r="H130" s="72">
        <v>10950</v>
      </c>
      <c r="I130" s="72" t="s">
        <v>124</v>
      </c>
      <c r="J130" s="72">
        <v>10</v>
      </c>
      <c r="K130" s="72">
        <v>14632</v>
      </c>
      <c r="L130" s="72">
        <v>7</v>
      </c>
      <c r="M130" s="72" t="s">
        <v>393</v>
      </c>
      <c r="N130" s="72" t="s">
        <v>1273</v>
      </c>
      <c r="O130" s="72" t="s">
        <v>127</v>
      </c>
      <c r="P130" s="72" t="s">
        <v>1274</v>
      </c>
      <c r="Q130" s="72" t="s">
        <v>129</v>
      </c>
      <c r="R130" s="72">
        <v>19880101</v>
      </c>
      <c r="S130" s="72">
        <v>41</v>
      </c>
      <c r="T130" s="72">
        <v>30</v>
      </c>
      <c r="U130" s="72">
        <v>1</v>
      </c>
      <c r="V130" s="72" t="s">
        <v>1654</v>
      </c>
      <c r="W130" s="72" t="s">
        <v>130</v>
      </c>
      <c r="X130" s="72">
        <v>314</v>
      </c>
      <c r="Y130" s="72">
        <v>9</v>
      </c>
      <c r="Z130" s="72" t="s">
        <v>396</v>
      </c>
      <c r="AA130" s="72" t="s">
        <v>26</v>
      </c>
      <c r="AB130" s="72" t="s">
        <v>124</v>
      </c>
      <c r="AC130" s="72" t="s">
        <v>1275</v>
      </c>
      <c r="AD130" s="72" t="s">
        <v>132</v>
      </c>
      <c r="AE130" s="72" t="s">
        <v>206</v>
      </c>
      <c r="AF130" s="72"/>
      <c r="AG130" s="72"/>
      <c r="AH130" s="72"/>
      <c r="AI130" s="72"/>
      <c r="AJ130" s="72" t="s">
        <v>134</v>
      </c>
      <c r="AK130" s="72" t="s">
        <v>135</v>
      </c>
      <c r="AL130" s="72">
        <v>0</v>
      </c>
      <c r="AM130" s="72">
        <v>1</v>
      </c>
      <c r="AN130" s="72" t="s">
        <v>1655</v>
      </c>
      <c r="AO130" s="72">
        <v>0</v>
      </c>
      <c r="AP130" s="72"/>
      <c r="AQ130" s="72" t="s">
        <v>35</v>
      </c>
      <c r="AR130" s="72"/>
      <c r="AS130" s="72"/>
      <c r="AT130" s="72"/>
      <c r="AU130" s="72"/>
      <c r="AV130" s="73">
        <v>43649</v>
      </c>
      <c r="AW130" s="72" t="s">
        <v>1657</v>
      </c>
      <c r="AX130" s="72" t="s">
        <v>1656</v>
      </c>
      <c r="AY130" s="72" t="s">
        <v>1656</v>
      </c>
      <c r="AZ130" s="72" t="s">
        <v>1656</v>
      </c>
      <c r="BA130" s="72" t="s">
        <v>1657</v>
      </c>
      <c r="BB130" s="72" t="s">
        <v>1657</v>
      </c>
      <c r="BC130" s="72" t="s">
        <v>1657</v>
      </c>
      <c r="BD130" s="72" t="s">
        <v>1657</v>
      </c>
      <c r="BE130" s="72" t="s">
        <v>1657</v>
      </c>
    </row>
    <row r="131" spans="1:57">
      <c r="A131" s="72">
        <v>284537</v>
      </c>
      <c r="B131" s="72">
        <v>2562</v>
      </c>
      <c r="C131" s="72">
        <v>1</v>
      </c>
      <c r="D131" s="72" t="s">
        <v>1749</v>
      </c>
      <c r="E131" s="72" t="s">
        <v>1287</v>
      </c>
      <c r="F131" s="72">
        <v>152855</v>
      </c>
      <c r="G131" s="73">
        <v>241468</v>
      </c>
      <c r="H131" s="72">
        <v>10950</v>
      </c>
      <c r="I131" s="72" t="s">
        <v>124</v>
      </c>
      <c r="J131" s="72">
        <v>10</v>
      </c>
      <c r="K131" s="72">
        <v>14632</v>
      </c>
      <c r="L131" s="72">
        <v>7</v>
      </c>
      <c r="M131" s="72" t="s">
        <v>393</v>
      </c>
      <c r="N131" s="72" t="s">
        <v>1288</v>
      </c>
      <c r="O131" s="72" t="s">
        <v>127</v>
      </c>
      <c r="P131" s="72" t="s">
        <v>1289</v>
      </c>
      <c r="Q131" s="72" t="s">
        <v>129</v>
      </c>
      <c r="R131" s="72">
        <v>19881001</v>
      </c>
      <c r="S131" s="72">
        <v>53</v>
      </c>
      <c r="T131" s="72">
        <v>30</v>
      </c>
      <c r="U131" s="72">
        <v>4</v>
      </c>
      <c r="V131" s="72" t="s">
        <v>1750</v>
      </c>
      <c r="W131" s="72" t="s">
        <v>130</v>
      </c>
      <c r="X131" s="72">
        <v>42</v>
      </c>
      <c r="Y131" s="72">
        <v>2</v>
      </c>
      <c r="Z131" s="72" t="s">
        <v>396</v>
      </c>
      <c r="AA131" s="72" t="s">
        <v>26</v>
      </c>
      <c r="AB131" s="72" t="s">
        <v>124</v>
      </c>
      <c r="AC131" s="72" t="s">
        <v>1290</v>
      </c>
      <c r="AD131" s="72" t="s">
        <v>132</v>
      </c>
      <c r="AE131" s="72" t="s">
        <v>206</v>
      </c>
      <c r="AF131" s="72"/>
      <c r="AG131" s="72"/>
      <c r="AH131" s="72"/>
      <c r="AI131" s="72"/>
      <c r="AJ131" s="72" t="s">
        <v>134</v>
      </c>
      <c r="AK131" s="72" t="s">
        <v>135</v>
      </c>
      <c r="AL131" s="72">
        <v>0</v>
      </c>
      <c r="AM131" s="72">
        <v>1</v>
      </c>
      <c r="AN131" s="72" t="s">
        <v>1655</v>
      </c>
      <c r="AO131" s="72">
        <v>0</v>
      </c>
      <c r="AP131" s="72"/>
      <c r="AQ131" s="72" t="s">
        <v>35</v>
      </c>
      <c r="AR131" s="72"/>
      <c r="AS131" s="72"/>
      <c r="AT131" s="72"/>
      <c r="AU131" s="72"/>
      <c r="AV131" s="73">
        <v>43649</v>
      </c>
      <c r="AW131" s="72" t="s">
        <v>1656</v>
      </c>
      <c r="AX131" s="72" t="s">
        <v>1656</v>
      </c>
      <c r="AY131" s="72" t="s">
        <v>1657</v>
      </c>
      <c r="AZ131" s="72" t="s">
        <v>1657</v>
      </c>
      <c r="BA131" s="72" t="s">
        <v>1657</v>
      </c>
      <c r="BB131" s="72" t="s">
        <v>1657</v>
      </c>
      <c r="BC131" s="72" t="s">
        <v>1657</v>
      </c>
      <c r="BD131" s="72" t="s">
        <v>1657</v>
      </c>
      <c r="BE131" s="72" t="s">
        <v>1657</v>
      </c>
    </row>
    <row r="132" spans="1:57">
      <c r="A132" s="72">
        <v>3749</v>
      </c>
      <c r="B132" s="72">
        <v>2562</v>
      </c>
      <c r="C132" s="72">
        <v>1</v>
      </c>
      <c r="D132" s="72" t="s">
        <v>2066</v>
      </c>
      <c r="E132" s="72" t="s">
        <v>912</v>
      </c>
      <c r="F132" s="72">
        <v>60546</v>
      </c>
      <c r="G132" s="72" t="s">
        <v>370</v>
      </c>
      <c r="H132" s="72">
        <v>10962</v>
      </c>
      <c r="I132" s="72" t="s">
        <v>124</v>
      </c>
      <c r="J132" s="72">
        <v>10</v>
      </c>
      <c r="K132" s="72">
        <v>14632</v>
      </c>
      <c r="L132" s="72">
        <v>7</v>
      </c>
      <c r="M132" s="72" t="s">
        <v>382</v>
      </c>
      <c r="N132" s="72" t="s">
        <v>913</v>
      </c>
      <c r="O132" s="72" t="s">
        <v>150</v>
      </c>
      <c r="P132" s="72" t="s">
        <v>914</v>
      </c>
      <c r="Q132" s="72" t="s">
        <v>152</v>
      </c>
      <c r="R132" s="72">
        <v>19630318</v>
      </c>
      <c r="S132" s="72">
        <v>55</v>
      </c>
      <c r="T132" s="72">
        <v>55</v>
      </c>
      <c r="U132" s="72">
        <v>1</v>
      </c>
      <c r="V132" s="72" t="s">
        <v>1654</v>
      </c>
      <c r="W132" s="72" t="s">
        <v>219</v>
      </c>
      <c r="X132" s="72">
        <v>159</v>
      </c>
      <c r="Y132" s="72">
        <v>1</v>
      </c>
      <c r="Z132" s="72" t="s">
        <v>612</v>
      </c>
      <c r="AA132" s="72" t="s">
        <v>22</v>
      </c>
      <c r="AB132" s="72" t="s">
        <v>124</v>
      </c>
      <c r="AC132" s="72"/>
      <c r="AD132" s="72" t="s">
        <v>132</v>
      </c>
      <c r="AE132" s="72" t="s">
        <v>206</v>
      </c>
      <c r="AF132" s="72" t="s">
        <v>133</v>
      </c>
      <c r="AG132" s="72"/>
      <c r="AH132" s="72" t="s">
        <v>133</v>
      </c>
      <c r="AI132" s="72"/>
      <c r="AJ132" s="72" t="s">
        <v>134</v>
      </c>
      <c r="AK132" s="72" t="s">
        <v>135</v>
      </c>
      <c r="AL132" s="72">
        <v>0</v>
      </c>
      <c r="AM132" s="72">
        <v>1</v>
      </c>
      <c r="AN132" s="72" t="s">
        <v>1655</v>
      </c>
      <c r="AO132" s="72">
        <v>0</v>
      </c>
      <c r="AP132" s="72"/>
      <c r="AQ132" s="72" t="s">
        <v>35</v>
      </c>
      <c r="AR132" s="72"/>
      <c r="AS132" s="72"/>
      <c r="AT132" s="72"/>
      <c r="AU132" s="72"/>
      <c r="AV132" s="73">
        <v>43679</v>
      </c>
      <c r="AW132" s="72" t="s">
        <v>1656</v>
      </c>
      <c r="AX132" s="72" t="s">
        <v>1656</v>
      </c>
      <c r="AY132" s="72" t="s">
        <v>1657</v>
      </c>
      <c r="AZ132" s="72" t="s">
        <v>1657</v>
      </c>
      <c r="BA132" s="72" t="s">
        <v>1657</v>
      </c>
      <c r="BB132" s="72" t="s">
        <v>1657</v>
      </c>
      <c r="BC132" s="72" t="s">
        <v>1657</v>
      </c>
      <c r="BD132" s="72" t="s">
        <v>1657</v>
      </c>
      <c r="BE132" s="72" t="s">
        <v>1657</v>
      </c>
    </row>
    <row r="133" spans="1:57">
      <c r="A133" s="72">
        <v>43649</v>
      </c>
      <c r="B133" s="72">
        <v>2562</v>
      </c>
      <c r="C133" s="72">
        <v>1</v>
      </c>
      <c r="D133" s="72" t="s">
        <v>1847</v>
      </c>
      <c r="E133" s="72" t="s">
        <v>1013</v>
      </c>
      <c r="F133" s="72">
        <v>27210</v>
      </c>
      <c r="G133" s="73">
        <v>241681</v>
      </c>
      <c r="H133" s="72">
        <v>10951</v>
      </c>
      <c r="I133" s="72" t="s">
        <v>124</v>
      </c>
      <c r="J133" s="72">
        <v>10</v>
      </c>
      <c r="K133" s="72">
        <v>14632</v>
      </c>
      <c r="L133" s="72">
        <v>7</v>
      </c>
      <c r="M133" s="72" t="s">
        <v>499</v>
      </c>
      <c r="N133" s="72" t="s">
        <v>1014</v>
      </c>
      <c r="O133" s="72" t="s">
        <v>127</v>
      </c>
      <c r="P133" s="72" t="s">
        <v>1015</v>
      </c>
      <c r="Q133" s="72" t="s">
        <v>129</v>
      </c>
      <c r="R133" s="72">
        <v>19530101</v>
      </c>
      <c r="S133" s="72">
        <v>46</v>
      </c>
      <c r="T133" s="72">
        <v>65</v>
      </c>
      <c r="U133" s="72">
        <v>1</v>
      </c>
      <c r="V133" s="72" t="s">
        <v>1654</v>
      </c>
      <c r="W133" s="72" t="s">
        <v>219</v>
      </c>
      <c r="X133" s="72">
        <v>44</v>
      </c>
      <c r="Y133" s="72">
        <v>0</v>
      </c>
      <c r="Z133" s="72" t="s">
        <v>1016</v>
      </c>
      <c r="AA133" s="72" t="s">
        <v>8</v>
      </c>
      <c r="AB133" s="72" t="s">
        <v>124</v>
      </c>
      <c r="AC133" s="72">
        <v>923281029</v>
      </c>
      <c r="AD133" s="72" t="s">
        <v>132</v>
      </c>
      <c r="AE133" s="72" t="s">
        <v>198</v>
      </c>
      <c r="AF133" s="72"/>
      <c r="AG133" s="72" t="s">
        <v>133</v>
      </c>
      <c r="AH133" s="72"/>
      <c r="AI133" s="72"/>
      <c r="AJ133" s="72" t="s">
        <v>134</v>
      </c>
      <c r="AK133" s="72"/>
      <c r="AL133" s="72">
        <v>0</v>
      </c>
      <c r="AM133" s="72">
        <v>1</v>
      </c>
      <c r="AN133" s="72" t="s">
        <v>1655</v>
      </c>
      <c r="AO133" s="72">
        <v>0</v>
      </c>
      <c r="AP133" s="72"/>
      <c r="AQ133" s="72" t="s">
        <v>35</v>
      </c>
      <c r="AR133" s="72"/>
      <c r="AS133" s="72"/>
      <c r="AT133" s="72"/>
      <c r="AU133" s="72"/>
      <c r="AV133" s="73">
        <v>43709</v>
      </c>
      <c r="AW133" s="72" t="s">
        <v>1656</v>
      </c>
      <c r="AX133" s="72" t="s">
        <v>1656</v>
      </c>
      <c r="AY133" s="72" t="s">
        <v>1657</v>
      </c>
      <c r="AZ133" s="72" t="s">
        <v>1657</v>
      </c>
      <c r="BA133" s="72" t="s">
        <v>1657</v>
      </c>
      <c r="BB133" s="72" t="s">
        <v>1657</v>
      </c>
      <c r="BC133" s="72" t="s">
        <v>1657</v>
      </c>
      <c r="BD133" s="72" t="s">
        <v>1657</v>
      </c>
      <c r="BE133" s="72" t="s">
        <v>1657</v>
      </c>
    </row>
    <row r="134" spans="1:57">
      <c r="A134" s="72">
        <v>80693</v>
      </c>
      <c r="B134" s="72">
        <v>2562</v>
      </c>
      <c r="C134" s="72">
        <v>1</v>
      </c>
      <c r="D134" s="72" t="s">
        <v>1988</v>
      </c>
      <c r="E134" s="72" t="s">
        <v>558</v>
      </c>
      <c r="F134" s="72">
        <v>132106</v>
      </c>
      <c r="G134" s="72" t="s">
        <v>368</v>
      </c>
      <c r="H134" s="72">
        <v>10946</v>
      </c>
      <c r="I134" s="72" t="s">
        <v>124</v>
      </c>
      <c r="J134" s="72">
        <v>10</v>
      </c>
      <c r="K134" s="72">
        <v>14632</v>
      </c>
      <c r="L134" s="72">
        <v>7</v>
      </c>
      <c r="M134" s="72" t="s">
        <v>171</v>
      </c>
      <c r="N134" s="72" t="s">
        <v>559</v>
      </c>
      <c r="O134" s="72" t="s">
        <v>127</v>
      </c>
      <c r="P134" s="72" t="s">
        <v>560</v>
      </c>
      <c r="Q134" s="72" t="s">
        <v>129</v>
      </c>
      <c r="R134" s="72">
        <v>19440528</v>
      </c>
      <c r="S134" s="72">
        <v>60</v>
      </c>
      <c r="T134" s="72">
        <v>74</v>
      </c>
      <c r="U134" s="72">
        <v>1</v>
      </c>
      <c r="V134" s="72" t="s">
        <v>1654</v>
      </c>
      <c r="W134" s="72" t="s">
        <v>511</v>
      </c>
      <c r="X134" s="72">
        <v>83</v>
      </c>
      <c r="Y134" s="72">
        <v>7</v>
      </c>
      <c r="Z134" s="72" t="s">
        <v>561</v>
      </c>
      <c r="AA134" s="72" t="s">
        <v>4</v>
      </c>
      <c r="AB134" s="72" t="s">
        <v>124</v>
      </c>
      <c r="AC134" s="72">
        <v>853079719</v>
      </c>
      <c r="AD134" s="72" t="s">
        <v>132</v>
      </c>
      <c r="AE134" s="72" t="s">
        <v>198</v>
      </c>
      <c r="AF134" s="72"/>
      <c r="AG134" s="72"/>
      <c r="AH134" s="72"/>
      <c r="AI134" s="72"/>
      <c r="AJ134" s="72" t="s">
        <v>134</v>
      </c>
      <c r="AK134" s="72" t="s">
        <v>135</v>
      </c>
      <c r="AL134" s="72">
        <v>0</v>
      </c>
      <c r="AM134" s="72">
        <v>1</v>
      </c>
      <c r="AN134" s="72" t="s">
        <v>1655</v>
      </c>
      <c r="AO134" s="72">
        <v>0</v>
      </c>
      <c r="AP134" s="72"/>
      <c r="AQ134" s="72" t="s">
        <v>35</v>
      </c>
      <c r="AR134" s="72"/>
      <c r="AS134" s="72"/>
      <c r="AT134" s="72"/>
      <c r="AU134" s="72"/>
      <c r="AV134" s="73">
        <v>43467</v>
      </c>
      <c r="AW134" s="72" t="s">
        <v>1656</v>
      </c>
      <c r="AX134" s="72" t="s">
        <v>1656</v>
      </c>
      <c r="AY134" s="72" t="s">
        <v>1657</v>
      </c>
      <c r="AZ134" s="72" t="s">
        <v>1657</v>
      </c>
      <c r="BA134" s="72" t="s">
        <v>1657</v>
      </c>
      <c r="BB134" s="72" t="s">
        <v>1657</v>
      </c>
      <c r="BC134" s="72" t="s">
        <v>1657</v>
      </c>
      <c r="BD134" s="72" t="s">
        <v>1657</v>
      </c>
      <c r="BE134" s="72" t="s">
        <v>1657</v>
      </c>
    </row>
    <row r="135" spans="1:57">
      <c r="A135" s="72">
        <v>119890</v>
      </c>
      <c r="B135" s="72">
        <v>2562</v>
      </c>
      <c r="C135" s="72">
        <v>1</v>
      </c>
      <c r="D135" s="72" t="s">
        <v>1877</v>
      </c>
      <c r="E135" s="72" t="s">
        <v>865</v>
      </c>
      <c r="F135" s="72">
        <v>115076</v>
      </c>
      <c r="G135" s="72" t="s">
        <v>866</v>
      </c>
      <c r="H135" s="72">
        <v>10949</v>
      </c>
      <c r="I135" s="72" t="s">
        <v>124</v>
      </c>
      <c r="J135" s="72">
        <v>10</v>
      </c>
      <c r="K135" s="72">
        <v>14632</v>
      </c>
      <c r="L135" s="72">
        <v>7</v>
      </c>
      <c r="M135" s="72" t="s">
        <v>631</v>
      </c>
      <c r="N135" s="72" t="s">
        <v>867</v>
      </c>
      <c r="O135" s="72" t="s">
        <v>127</v>
      </c>
      <c r="P135" s="72" t="s">
        <v>868</v>
      </c>
      <c r="Q135" s="72" t="s">
        <v>129</v>
      </c>
      <c r="R135" s="72">
        <v>19550101</v>
      </c>
      <c r="S135" s="72">
        <v>46</v>
      </c>
      <c r="T135" s="72">
        <v>63</v>
      </c>
      <c r="U135" s="72">
        <v>1</v>
      </c>
      <c r="V135" s="72" t="s">
        <v>1654</v>
      </c>
      <c r="W135" s="72" t="s">
        <v>219</v>
      </c>
      <c r="X135" s="72">
        <v>210</v>
      </c>
      <c r="Y135" s="72">
        <v>3</v>
      </c>
      <c r="Z135" s="72" t="s">
        <v>869</v>
      </c>
      <c r="AA135" s="72" t="s">
        <v>23</v>
      </c>
      <c r="AB135" s="72" t="s">
        <v>124</v>
      </c>
      <c r="AC135" s="72"/>
      <c r="AD135" s="72" t="s">
        <v>132</v>
      </c>
      <c r="AE135" s="72" t="s">
        <v>198</v>
      </c>
      <c r="AF135" s="72"/>
      <c r="AG135" s="72" t="s">
        <v>133</v>
      </c>
      <c r="AH135" s="72"/>
      <c r="AI135" s="72"/>
      <c r="AJ135" s="72" t="s">
        <v>134</v>
      </c>
      <c r="AK135" s="72" t="s">
        <v>135</v>
      </c>
      <c r="AL135" s="72">
        <v>0</v>
      </c>
      <c r="AM135" s="72">
        <v>1</v>
      </c>
      <c r="AN135" s="72" t="s">
        <v>1655</v>
      </c>
      <c r="AO135" s="72">
        <v>0</v>
      </c>
      <c r="AP135" s="72"/>
      <c r="AQ135" s="72" t="s">
        <v>35</v>
      </c>
      <c r="AR135" s="72"/>
      <c r="AS135" s="72"/>
      <c r="AT135" s="72"/>
      <c r="AU135" s="72"/>
      <c r="AV135" s="72" t="s">
        <v>2123</v>
      </c>
      <c r="AW135" s="72" t="s">
        <v>1657</v>
      </c>
      <c r="AX135" s="72" t="s">
        <v>1656</v>
      </c>
      <c r="AY135" s="72" t="s">
        <v>1656</v>
      </c>
      <c r="AZ135" s="72" t="s">
        <v>1657</v>
      </c>
      <c r="BA135" s="72" t="s">
        <v>1657</v>
      </c>
      <c r="BB135" s="72" t="s">
        <v>1657</v>
      </c>
      <c r="BC135" s="72" t="s">
        <v>1657</v>
      </c>
      <c r="BD135" s="72" t="s">
        <v>1657</v>
      </c>
      <c r="BE135" s="72" t="s">
        <v>1657</v>
      </c>
    </row>
    <row r="136" spans="1:57">
      <c r="A136" s="72">
        <v>120264</v>
      </c>
      <c r="B136" s="72">
        <v>2562</v>
      </c>
      <c r="C136" s="72">
        <v>1</v>
      </c>
      <c r="D136" s="72" t="s">
        <v>1924</v>
      </c>
      <c r="E136" s="72" t="s">
        <v>1028</v>
      </c>
      <c r="F136" s="72">
        <v>130734</v>
      </c>
      <c r="G136" s="73">
        <v>241712</v>
      </c>
      <c r="H136" s="72">
        <v>10947</v>
      </c>
      <c r="I136" s="72" t="s">
        <v>124</v>
      </c>
      <c r="J136" s="72">
        <v>10</v>
      </c>
      <c r="K136" s="72">
        <v>14632</v>
      </c>
      <c r="L136" s="72">
        <v>7</v>
      </c>
      <c r="M136" s="72" t="s">
        <v>529</v>
      </c>
      <c r="N136" s="72" t="s">
        <v>1029</v>
      </c>
      <c r="O136" s="72" t="s">
        <v>127</v>
      </c>
      <c r="P136" s="72" t="s">
        <v>1030</v>
      </c>
      <c r="Q136" s="72" t="s">
        <v>129</v>
      </c>
      <c r="R136" s="72">
        <v>19540101</v>
      </c>
      <c r="S136" s="72">
        <v>65</v>
      </c>
      <c r="T136" s="72">
        <v>64</v>
      </c>
      <c r="U136" s="72">
        <v>1</v>
      </c>
      <c r="V136" s="72" t="s">
        <v>1654</v>
      </c>
      <c r="W136" s="72" t="s">
        <v>219</v>
      </c>
      <c r="X136" s="72">
        <v>139</v>
      </c>
      <c r="Y136" s="72">
        <v>7</v>
      </c>
      <c r="Z136" s="72" t="s">
        <v>1031</v>
      </c>
      <c r="AA136" s="72" t="s">
        <v>9</v>
      </c>
      <c r="AB136" s="72" t="s">
        <v>124</v>
      </c>
      <c r="AC136" s="72">
        <v>615957883</v>
      </c>
      <c r="AD136" s="72" t="s">
        <v>132</v>
      </c>
      <c r="AE136" s="72" t="s">
        <v>206</v>
      </c>
      <c r="AF136" s="72"/>
      <c r="AG136" s="72" t="s">
        <v>133</v>
      </c>
      <c r="AH136" s="72"/>
      <c r="AI136" s="72"/>
      <c r="AJ136" s="72" t="s">
        <v>134</v>
      </c>
      <c r="AK136" s="72" t="s">
        <v>135</v>
      </c>
      <c r="AL136" s="72">
        <v>0</v>
      </c>
      <c r="AM136" s="72">
        <v>1</v>
      </c>
      <c r="AN136" s="72" t="s">
        <v>1655</v>
      </c>
      <c r="AO136" s="72">
        <v>0</v>
      </c>
      <c r="AP136" s="72"/>
      <c r="AQ136" s="72" t="s">
        <v>35</v>
      </c>
      <c r="AR136" s="72"/>
      <c r="AS136" s="72"/>
      <c r="AT136" s="72"/>
      <c r="AU136" s="72"/>
      <c r="AV136" s="72" t="s">
        <v>2121</v>
      </c>
      <c r="AW136" s="72" t="s">
        <v>1656</v>
      </c>
      <c r="AX136" s="72" t="s">
        <v>1656</v>
      </c>
      <c r="AY136" s="72" t="s">
        <v>1657</v>
      </c>
      <c r="AZ136" s="72" t="s">
        <v>1657</v>
      </c>
      <c r="BA136" s="72" t="s">
        <v>1657</v>
      </c>
      <c r="BB136" s="72" t="s">
        <v>1657</v>
      </c>
      <c r="BC136" s="72" t="s">
        <v>1657</v>
      </c>
      <c r="BD136" s="72" t="s">
        <v>1657</v>
      </c>
      <c r="BE136" s="72" t="s">
        <v>1657</v>
      </c>
    </row>
    <row r="137" spans="1:57">
      <c r="A137" s="72">
        <v>203967</v>
      </c>
      <c r="B137" s="72">
        <v>2562</v>
      </c>
      <c r="C137" s="72">
        <v>1</v>
      </c>
      <c r="D137" s="72" t="s">
        <v>1790</v>
      </c>
      <c r="E137" s="72" t="s">
        <v>893</v>
      </c>
      <c r="F137" s="72">
        <v>191382</v>
      </c>
      <c r="G137" s="72" t="s">
        <v>202</v>
      </c>
      <c r="H137" s="72">
        <v>10956</v>
      </c>
      <c r="I137" s="72" t="s">
        <v>124</v>
      </c>
      <c r="J137" s="72">
        <v>10</v>
      </c>
      <c r="K137" s="72">
        <v>14632</v>
      </c>
      <c r="L137" s="72">
        <v>7</v>
      </c>
      <c r="M137" s="72" t="s">
        <v>252</v>
      </c>
      <c r="N137" s="72" t="s">
        <v>894</v>
      </c>
      <c r="O137" s="72" t="s">
        <v>150</v>
      </c>
      <c r="P137" s="72" t="s">
        <v>895</v>
      </c>
      <c r="Q137" s="72" t="s">
        <v>152</v>
      </c>
      <c r="R137" s="72">
        <v>19750608</v>
      </c>
      <c r="S137" s="72">
        <v>48</v>
      </c>
      <c r="T137" s="72">
        <v>43</v>
      </c>
      <c r="U137" s="72">
        <v>1</v>
      </c>
      <c r="V137" s="72" t="s">
        <v>1654</v>
      </c>
      <c r="W137" s="72" t="s">
        <v>219</v>
      </c>
      <c r="X137" s="72" t="s">
        <v>896</v>
      </c>
      <c r="Y137" s="72">
        <v>3</v>
      </c>
      <c r="Z137" s="72" t="s">
        <v>709</v>
      </c>
      <c r="AA137" s="72" t="s">
        <v>15</v>
      </c>
      <c r="AB137" s="72" t="s">
        <v>124</v>
      </c>
      <c r="AC137" s="72">
        <v>615732099</v>
      </c>
      <c r="AD137" s="72" t="s">
        <v>132</v>
      </c>
      <c r="AE137" s="72" t="s">
        <v>206</v>
      </c>
      <c r="AF137" s="72"/>
      <c r="AG137" s="72" t="s">
        <v>133</v>
      </c>
      <c r="AH137" s="72"/>
      <c r="AI137" s="72"/>
      <c r="AJ137" s="72" t="s">
        <v>134</v>
      </c>
      <c r="AK137" s="72" t="s">
        <v>135</v>
      </c>
      <c r="AL137" s="72">
        <v>0</v>
      </c>
      <c r="AM137" s="72">
        <v>1</v>
      </c>
      <c r="AN137" s="72" t="s">
        <v>1655</v>
      </c>
      <c r="AO137" s="72">
        <v>0</v>
      </c>
      <c r="AP137" s="72"/>
      <c r="AQ137" s="72" t="s">
        <v>35</v>
      </c>
      <c r="AR137" s="72"/>
      <c r="AS137" s="72"/>
      <c r="AT137" s="72"/>
      <c r="AU137" s="72"/>
      <c r="AV137" s="72" t="s">
        <v>1765</v>
      </c>
      <c r="AW137" s="72" t="s">
        <v>1656</v>
      </c>
      <c r="AX137" s="72" t="s">
        <v>1656</v>
      </c>
      <c r="AY137" s="72" t="s">
        <v>1657</v>
      </c>
      <c r="AZ137" s="72" t="s">
        <v>1657</v>
      </c>
      <c r="BA137" s="72" t="s">
        <v>1657</v>
      </c>
      <c r="BB137" s="72" t="s">
        <v>1657</v>
      </c>
      <c r="BC137" s="72" t="s">
        <v>1657</v>
      </c>
      <c r="BD137" s="72" t="s">
        <v>1657</v>
      </c>
      <c r="BE137" s="72" t="s">
        <v>1657</v>
      </c>
    </row>
    <row r="138" spans="1:57">
      <c r="A138" s="72">
        <v>204022</v>
      </c>
      <c r="B138" s="72">
        <v>2562</v>
      </c>
      <c r="C138" s="72">
        <v>1</v>
      </c>
      <c r="D138" s="72" t="s">
        <v>1712</v>
      </c>
      <c r="E138" s="72" t="s">
        <v>213</v>
      </c>
      <c r="F138" s="72">
        <v>98799</v>
      </c>
      <c r="G138" s="73">
        <v>241741</v>
      </c>
      <c r="H138" s="72">
        <v>21984</v>
      </c>
      <c r="I138" s="72" t="s">
        <v>124</v>
      </c>
      <c r="J138" s="72">
        <v>10</v>
      </c>
      <c r="K138" s="72">
        <v>14632</v>
      </c>
      <c r="L138" s="72">
        <v>6</v>
      </c>
      <c r="M138" s="72" t="s">
        <v>155</v>
      </c>
      <c r="N138" s="72" t="s">
        <v>214</v>
      </c>
      <c r="O138" s="72" t="s">
        <v>127</v>
      </c>
      <c r="P138" s="72" t="s">
        <v>215</v>
      </c>
      <c r="Q138" s="72" t="s">
        <v>129</v>
      </c>
      <c r="R138" s="72">
        <v>19560101</v>
      </c>
      <c r="S138" s="72">
        <v>62</v>
      </c>
      <c r="T138" s="72">
        <v>62</v>
      </c>
      <c r="U138" s="72">
        <v>1</v>
      </c>
      <c r="V138" s="72" t="s">
        <v>1654</v>
      </c>
      <c r="W138" s="72" t="s">
        <v>130</v>
      </c>
      <c r="X138" s="72">
        <v>238</v>
      </c>
      <c r="Y138" s="72">
        <v>9</v>
      </c>
      <c r="Z138" s="72" t="s">
        <v>145</v>
      </c>
      <c r="AA138" s="72" t="s">
        <v>146</v>
      </c>
      <c r="AB138" s="72" t="s">
        <v>124</v>
      </c>
      <c r="AC138" s="72"/>
      <c r="AD138" s="72" t="s">
        <v>132</v>
      </c>
      <c r="AE138" s="72" t="s">
        <v>198</v>
      </c>
      <c r="AF138" s="72"/>
      <c r="AG138" s="72" t="s">
        <v>133</v>
      </c>
      <c r="AH138" s="72"/>
      <c r="AI138" s="72"/>
      <c r="AJ138" s="72" t="s">
        <v>134</v>
      </c>
      <c r="AK138" s="72" t="s">
        <v>135</v>
      </c>
      <c r="AL138" s="72">
        <v>0</v>
      </c>
      <c r="AM138" s="72">
        <v>1</v>
      </c>
      <c r="AN138" s="72" t="s">
        <v>1655</v>
      </c>
      <c r="AO138" s="72">
        <v>0</v>
      </c>
      <c r="AP138" s="72"/>
      <c r="AQ138" s="72" t="s">
        <v>35</v>
      </c>
      <c r="AR138" s="72"/>
      <c r="AS138" s="72"/>
      <c r="AT138" s="72"/>
      <c r="AU138" s="72"/>
      <c r="AV138" s="73">
        <v>43801</v>
      </c>
      <c r="AW138" s="72" t="s">
        <v>1656</v>
      </c>
      <c r="AX138" s="72" t="s">
        <v>1656</v>
      </c>
      <c r="AY138" s="72" t="s">
        <v>1657</v>
      </c>
      <c r="AZ138" s="72" t="s">
        <v>1657</v>
      </c>
      <c r="BA138" s="72" t="s">
        <v>1657</v>
      </c>
      <c r="BB138" s="72" t="s">
        <v>1657</v>
      </c>
      <c r="BC138" s="72" t="s">
        <v>1657</v>
      </c>
      <c r="BD138" s="72" t="s">
        <v>1657</v>
      </c>
      <c r="BE138" s="72" t="s">
        <v>1657</v>
      </c>
    </row>
    <row r="139" spans="1:57">
      <c r="A139" s="72">
        <v>278322</v>
      </c>
      <c r="B139" s="72">
        <v>2562</v>
      </c>
      <c r="C139" s="72">
        <v>1</v>
      </c>
      <c r="D139" s="72" t="s">
        <v>1834</v>
      </c>
      <c r="E139" s="72" t="s">
        <v>700</v>
      </c>
      <c r="F139" s="72">
        <v>31420</v>
      </c>
      <c r="G139" s="72" t="s">
        <v>866</v>
      </c>
      <c r="H139" s="72">
        <v>10961</v>
      </c>
      <c r="I139" s="72" t="s">
        <v>124</v>
      </c>
      <c r="J139" s="72">
        <v>10</v>
      </c>
      <c r="K139" s="72">
        <v>14632</v>
      </c>
      <c r="L139" s="72">
        <v>7</v>
      </c>
      <c r="M139" s="72" t="s">
        <v>209</v>
      </c>
      <c r="N139" s="72" t="s">
        <v>701</v>
      </c>
      <c r="O139" s="72" t="s">
        <v>127</v>
      </c>
      <c r="P139" s="72" t="s">
        <v>702</v>
      </c>
      <c r="Q139" s="72" t="s">
        <v>129</v>
      </c>
      <c r="R139" s="72">
        <v>19390101</v>
      </c>
      <c r="S139" s="72">
        <v>61</v>
      </c>
      <c r="T139" s="72">
        <v>80</v>
      </c>
      <c r="U139" s="72">
        <v>1</v>
      </c>
      <c r="V139" s="72" t="s">
        <v>1654</v>
      </c>
      <c r="W139" s="72" t="s">
        <v>130</v>
      </c>
      <c r="X139" s="72">
        <v>11</v>
      </c>
      <c r="Y139" s="72">
        <v>1</v>
      </c>
      <c r="Z139" s="72" t="s">
        <v>703</v>
      </c>
      <c r="AA139" s="72" t="s">
        <v>17</v>
      </c>
      <c r="AB139" s="72" t="s">
        <v>124</v>
      </c>
      <c r="AC139" s="72">
        <v>935701358</v>
      </c>
      <c r="AD139" s="72" t="s">
        <v>132</v>
      </c>
      <c r="AE139" s="72" t="s">
        <v>133</v>
      </c>
      <c r="AF139" s="72"/>
      <c r="AG139" s="72"/>
      <c r="AH139" s="72"/>
      <c r="AI139" s="72"/>
      <c r="AJ139" s="72" t="s">
        <v>133</v>
      </c>
      <c r="AK139" s="72"/>
      <c r="AL139" s="72">
        <v>0</v>
      </c>
      <c r="AM139" s="72">
        <v>1</v>
      </c>
      <c r="AN139" s="72" t="s">
        <v>1655</v>
      </c>
      <c r="AO139" s="72">
        <v>6</v>
      </c>
      <c r="AP139" s="72" t="s">
        <v>398</v>
      </c>
      <c r="AQ139" s="72" t="s">
        <v>41</v>
      </c>
      <c r="AR139" s="72" t="s">
        <v>148</v>
      </c>
      <c r="AS139" s="72" t="s">
        <v>704</v>
      </c>
      <c r="AT139" s="72"/>
      <c r="AU139" s="72"/>
      <c r="AV139" s="72" t="s">
        <v>1835</v>
      </c>
      <c r="AW139" s="72" t="s">
        <v>1656</v>
      </c>
      <c r="AX139" s="72" t="s">
        <v>1656</v>
      </c>
      <c r="AY139" s="72" t="s">
        <v>1656</v>
      </c>
      <c r="AZ139" s="72" t="s">
        <v>1656</v>
      </c>
      <c r="BA139" s="72" t="s">
        <v>1657</v>
      </c>
      <c r="BB139" s="72" t="s">
        <v>1657</v>
      </c>
      <c r="BC139" s="72" t="s">
        <v>1657</v>
      </c>
      <c r="BD139" s="72" t="s">
        <v>1657</v>
      </c>
      <c r="BE139" s="72" t="s">
        <v>1657</v>
      </c>
    </row>
    <row r="140" spans="1:57">
      <c r="A140" s="72">
        <v>278574</v>
      </c>
      <c r="B140" s="72">
        <v>2562</v>
      </c>
      <c r="C140" s="72">
        <v>1</v>
      </c>
      <c r="D140" s="72" t="s">
        <v>2070</v>
      </c>
      <c r="E140" s="72" t="s">
        <v>946</v>
      </c>
      <c r="F140" s="72">
        <v>40607</v>
      </c>
      <c r="G140" s="72" t="s">
        <v>947</v>
      </c>
      <c r="H140" s="72">
        <v>10962</v>
      </c>
      <c r="I140" s="72" t="s">
        <v>124</v>
      </c>
      <c r="J140" s="72">
        <v>10</v>
      </c>
      <c r="K140" s="72">
        <v>14632</v>
      </c>
      <c r="L140" s="72">
        <v>7</v>
      </c>
      <c r="M140" s="72" t="s">
        <v>382</v>
      </c>
      <c r="N140" s="72" t="s">
        <v>948</v>
      </c>
      <c r="O140" s="72" t="s">
        <v>150</v>
      </c>
      <c r="P140" s="72" t="s">
        <v>949</v>
      </c>
      <c r="Q140" s="72" t="s">
        <v>152</v>
      </c>
      <c r="R140" s="72">
        <v>19751101</v>
      </c>
      <c r="S140" s="72">
        <v>58</v>
      </c>
      <c r="T140" s="72">
        <v>43</v>
      </c>
      <c r="U140" s="72">
        <v>1</v>
      </c>
      <c r="V140" s="72" t="s">
        <v>1654</v>
      </c>
      <c r="W140" s="72" t="s">
        <v>219</v>
      </c>
      <c r="X140" s="72">
        <v>127</v>
      </c>
      <c r="Y140" s="72">
        <v>5</v>
      </c>
      <c r="Z140" s="72" t="s">
        <v>950</v>
      </c>
      <c r="AA140" s="72" t="s">
        <v>22</v>
      </c>
      <c r="AB140" s="72" t="s">
        <v>124</v>
      </c>
      <c r="AC140" s="72">
        <v>924870344</v>
      </c>
      <c r="AD140" s="72" t="s">
        <v>132</v>
      </c>
      <c r="AE140" s="72" t="s">
        <v>140</v>
      </c>
      <c r="AF140" s="72" t="s">
        <v>133</v>
      </c>
      <c r="AG140" s="72"/>
      <c r="AH140" s="72"/>
      <c r="AI140" s="72"/>
      <c r="AJ140" s="72" t="s">
        <v>134</v>
      </c>
      <c r="AK140" s="72" t="s">
        <v>135</v>
      </c>
      <c r="AL140" s="72">
        <v>0</v>
      </c>
      <c r="AM140" s="72">
        <v>1</v>
      </c>
      <c r="AN140" s="72" t="s">
        <v>1655</v>
      </c>
      <c r="AO140" s="72">
        <v>0</v>
      </c>
      <c r="AP140" s="72"/>
      <c r="AQ140" s="72" t="s">
        <v>35</v>
      </c>
      <c r="AR140" s="72"/>
      <c r="AS140" s="72"/>
      <c r="AT140" s="72"/>
      <c r="AU140" s="72"/>
      <c r="AV140" s="72" t="s">
        <v>2123</v>
      </c>
      <c r="AW140" s="72" t="s">
        <v>1656</v>
      </c>
      <c r="AX140" s="72" t="s">
        <v>1656</v>
      </c>
      <c r="AY140" s="72" t="s">
        <v>1657</v>
      </c>
      <c r="AZ140" s="72" t="s">
        <v>1657</v>
      </c>
      <c r="BA140" s="72" t="s">
        <v>1657</v>
      </c>
      <c r="BB140" s="72" t="s">
        <v>1657</v>
      </c>
      <c r="BC140" s="72" t="s">
        <v>1657</v>
      </c>
      <c r="BD140" s="72" t="s">
        <v>1657</v>
      </c>
      <c r="BE140" s="72" t="s">
        <v>1657</v>
      </c>
    </row>
    <row r="141" spans="1:57">
      <c r="A141" s="72">
        <v>278755</v>
      </c>
      <c r="B141" s="72">
        <v>2562</v>
      </c>
      <c r="C141" s="72">
        <v>1</v>
      </c>
      <c r="D141" s="72" t="s">
        <v>1963</v>
      </c>
      <c r="E141" s="72" t="s">
        <v>1223</v>
      </c>
      <c r="F141" s="72">
        <v>29628</v>
      </c>
      <c r="G141" s="73">
        <v>241558</v>
      </c>
      <c r="H141" s="72">
        <v>27976</v>
      </c>
      <c r="I141" s="72" t="s">
        <v>124</v>
      </c>
      <c r="J141" s="72">
        <v>10</v>
      </c>
      <c r="K141" s="72">
        <v>14632</v>
      </c>
      <c r="L141" s="72">
        <v>7</v>
      </c>
      <c r="M141" s="72" t="s">
        <v>956</v>
      </c>
      <c r="N141" s="72" t="s">
        <v>1224</v>
      </c>
      <c r="O141" s="72" t="s">
        <v>127</v>
      </c>
      <c r="P141" s="72" t="s">
        <v>1225</v>
      </c>
      <c r="Q141" s="72" t="s">
        <v>129</v>
      </c>
      <c r="R141" s="72">
        <v>19781202</v>
      </c>
      <c r="S141" s="72">
        <v>59</v>
      </c>
      <c r="T141" s="72">
        <v>40</v>
      </c>
      <c r="U141" s="72">
        <v>1</v>
      </c>
      <c r="V141" s="72" t="s">
        <v>1654</v>
      </c>
      <c r="W141" s="72" t="s">
        <v>219</v>
      </c>
      <c r="X141" s="72">
        <v>64</v>
      </c>
      <c r="Y141" s="72">
        <v>4</v>
      </c>
      <c r="Z141" s="72" t="s">
        <v>1112</v>
      </c>
      <c r="AA141" s="72" t="s">
        <v>7</v>
      </c>
      <c r="AB141" s="72" t="s">
        <v>124</v>
      </c>
      <c r="AC141" s="72">
        <v>628257737</v>
      </c>
      <c r="AD141" s="72" t="s">
        <v>132</v>
      </c>
      <c r="AE141" s="72" t="s">
        <v>206</v>
      </c>
      <c r="AF141" s="72"/>
      <c r="AG141" s="72" t="s">
        <v>133</v>
      </c>
      <c r="AH141" s="72"/>
      <c r="AI141" s="72"/>
      <c r="AJ141" s="72" t="s">
        <v>134</v>
      </c>
      <c r="AK141" s="72" t="s">
        <v>135</v>
      </c>
      <c r="AL141" s="72">
        <v>0</v>
      </c>
      <c r="AM141" s="72">
        <v>1</v>
      </c>
      <c r="AN141" s="72" t="s">
        <v>1655</v>
      </c>
      <c r="AO141" s="72">
        <v>0</v>
      </c>
      <c r="AP141" s="72"/>
      <c r="AQ141" s="72" t="s">
        <v>35</v>
      </c>
      <c r="AR141" s="72"/>
      <c r="AS141" s="72"/>
      <c r="AT141" s="72"/>
      <c r="AU141" s="72"/>
      <c r="AV141" s="72" t="s">
        <v>2127</v>
      </c>
      <c r="AW141" s="72" t="s">
        <v>1656</v>
      </c>
      <c r="AX141" s="72" t="s">
        <v>1656</v>
      </c>
      <c r="AY141" s="72" t="s">
        <v>1657</v>
      </c>
      <c r="AZ141" s="72" t="s">
        <v>1657</v>
      </c>
      <c r="BA141" s="72" t="s">
        <v>1657</v>
      </c>
      <c r="BB141" s="72" t="s">
        <v>1657</v>
      </c>
      <c r="BC141" s="72" t="s">
        <v>1657</v>
      </c>
      <c r="BD141" s="72" t="s">
        <v>1657</v>
      </c>
      <c r="BE141" s="72" t="s">
        <v>1657</v>
      </c>
    </row>
    <row r="142" spans="1:57">
      <c r="A142" s="72">
        <v>124</v>
      </c>
      <c r="B142" s="72">
        <v>2562</v>
      </c>
      <c r="C142" s="72">
        <v>1</v>
      </c>
      <c r="D142" s="72" t="s">
        <v>1925</v>
      </c>
      <c r="E142" s="72" t="s">
        <v>1276</v>
      </c>
      <c r="F142" s="72">
        <v>126671</v>
      </c>
      <c r="G142" s="72" t="s">
        <v>513</v>
      </c>
      <c r="H142" s="72">
        <v>10946</v>
      </c>
      <c r="I142" s="72" t="s">
        <v>124</v>
      </c>
      <c r="J142" s="72">
        <v>10</v>
      </c>
      <c r="K142" s="72">
        <v>14632</v>
      </c>
      <c r="L142" s="72">
        <v>7</v>
      </c>
      <c r="M142" s="72" t="s">
        <v>171</v>
      </c>
      <c r="N142" s="72" t="s">
        <v>1277</v>
      </c>
      <c r="O142" s="72" t="s">
        <v>278</v>
      </c>
      <c r="P142" s="72" t="s">
        <v>1278</v>
      </c>
      <c r="Q142" s="72" t="s">
        <v>152</v>
      </c>
      <c r="R142" s="72">
        <v>20050609</v>
      </c>
      <c r="S142" s="72">
        <v>43</v>
      </c>
      <c r="T142" s="72">
        <v>13</v>
      </c>
      <c r="U142" s="72">
        <v>1</v>
      </c>
      <c r="V142" s="72" t="s">
        <v>1654</v>
      </c>
      <c r="W142" s="72" t="s">
        <v>130</v>
      </c>
      <c r="X142" s="72">
        <v>90</v>
      </c>
      <c r="Y142" s="72">
        <v>7</v>
      </c>
      <c r="Z142" s="72" t="s">
        <v>506</v>
      </c>
      <c r="AA142" s="72" t="s">
        <v>4</v>
      </c>
      <c r="AB142" s="72" t="s">
        <v>124</v>
      </c>
      <c r="AC142" s="72">
        <v>903730070</v>
      </c>
      <c r="AD142" s="72" t="s">
        <v>132</v>
      </c>
      <c r="AE142" s="72" t="s">
        <v>198</v>
      </c>
      <c r="AF142" s="72"/>
      <c r="AG142" s="72" t="s">
        <v>133</v>
      </c>
      <c r="AH142" s="72"/>
      <c r="AI142" s="72"/>
      <c r="AJ142" s="72" t="s">
        <v>134</v>
      </c>
      <c r="AK142" s="72" t="s">
        <v>135</v>
      </c>
      <c r="AL142" s="72">
        <v>0</v>
      </c>
      <c r="AM142" s="72">
        <v>1</v>
      </c>
      <c r="AN142" s="72" t="s">
        <v>1655</v>
      </c>
      <c r="AO142" s="72">
        <v>0</v>
      </c>
      <c r="AP142" s="72"/>
      <c r="AQ142" s="72" t="s">
        <v>35</v>
      </c>
      <c r="AR142" s="72"/>
      <c r="AS142" s="72"/>
      <c r="AT142" s="72"/>
      <c r="AU142" s="72"/>
      <c r="AV142" s="73">
        <v>43679</v>
      </c>
      <c r="AW142" s="72" t="s">
        <v>1656</v>
      </c>
      <c r="AX142" s="72" t="s">
        <v>1656</v>
      </c>
      <c r="AY142" s="72" t="s">
        <v>1657</v>
      </c>
      <c r="AZ142" s="72" t="s">
        <v>1657</v>
      </c>
      <c r="BA142" s="72" t="s">
        <v>1657</v>
      </c>
      <c r="BB142" s="72" t="s">
        <v>1657</v>
      </c>
      <c r="BC142" s="72" t="s">
        <v>1657</v>
      </c>
      <c r="BD142" s="72" t="s">
        <v>1657</v>
      </c>
      <c r="BE142" s="72" t="s">
        <v>1657</v>
      </c>
    </row>
    <row r="143" spans="1:57">
      <c r="A143" s="72">
        <v>41231</v>
      </c>
      <c r="B143" s="72">
        <v>2562</v>
      </c>
      <c r="C143" s="72">
        <v>1</v>
      </c>
      <c r="D143" s="72" t="s">
        <v>2075</v>
      </c>
      <c r="E143" s="72" t="s">
        <v>1189</v>
      </c>
      <c r="F143" s="72">
        <v>2060354</v>
      </c>
      <c r="G143" s="72" t="s">
        <v>199</v>
      </c>
      <c r="H143" s="72">
        <v>10669</v>
      </c>
      <c r="I143" s="72" t="s">
        <v>124</v>
      </c>
      <c r="J143" s="72">
        <v>10</v>
      </c>
      <c r="K143" s="72">
        <v>14632</v>
      </c>
      <c r="L143" s="72">
        <v>5</v>
      </c>
      <c r="M143" s="72" t="s">
        <v>125</v>
      </c>
      <c r="N143" s="72" t="s">
        <v>1190</v>
      </c>
      <c r="O143" s="72" t="s">
        <v>127</v>
      </c>
      <c r="P143" s="72" t="s">
        <v>1191</v>
      </c>
      <c r="Q143" s="72" t="s">
        <v>129</v>
      </c>
      <c r="R143" s="72">
        <v>19940101</v>
      </c>
      <c r="S143" s="72">
        <v>48</v>
      </c>
      <c r="T143" s="72">
        <v>24</v>
      </c>
      <c r="U143" s="72">
        <v>1</v>
      </c>
      <c r="V143" s="72" t="s">
        <v>1654</v>
      </c>
      <c r="W143" s="72" t="s">
        <v>511</v>
      </c>
      <c r="X143" s="72" t="s">
        <v>1192</v>
      </c>
      <c r="Y143" s="72">
        <v>8</v>
      </c>
      <c r="Z143" s="72" t="s">
        <v>1193</v>
      </c>
      <c r="AA143" s="72" t="s">
        <v>1194</v>
      </c>
      <c r="AB143" s="72" t="s">
        <v>282</v>
      </c>
      <c r="AC143" s="72">
        <v>638297301</v>
      </c>
      <c r="AD143" s="72" t="s">
        <v>132</v>
      </c>
      <c r="AE143" s="72" t="s">
        <v>198</v>
      </c>
      <c r="AF143" s="72" t="s">
        <v>133</v>
      </c>
      <c r="AG143" s="72"/>
      <c r="AH143" s="72"/>
      <c r="AI143" s="72"/>
      <c r="AJ143" s="72" t="s">
        <v>134</v>
      </c>
      <c r="AK143" s="72"/>
      <c r="AL143" s="72">
        <v>0</v>
      </c>
      <c r="AM143" s="72">
        <v>1</v>
      </c>
      <c r="AN143" s="72" t="s">
        <v>1655</v>
      </c>
      <c r="AO143" s="72">
        <v>6</v>
      </c>
      <c r="AP143" s="72" t="s">
        <v>199</v>
      </c>
      <c r="AQ143" s="72" t="s">
        <v>41</v>
      </c>
      <c r="AR143" s="72" t="s">
        <v>1195</v>
      </c>
      <c r="AS143" s="72"/>
      <c r="AT143" s="72"/>
      <c r="AU143" s="72"/>
      <c r="AV143" s="72" t="s">
        <v>1671</v>
      </c>
      <c r="AW143" s="72" t="s">
        <v>1656</v>
      </c>
      <c r="AX143" s="72" t="s">
        <v>1656</v>
      </c>
      <c r="AY143" s="72" t="s">
        <v>1656</v>
      </c>
      <c r="AZ143" s="72" t="s">
        <v>1656</v>
      </c>
      <c r="BA143" s="72" t="s">
        <v>1657</v>
      </c>
      <c r="BB143" s="72" t="s">
        <v>1657</v>
      </c>
      <c r="BC143" s="72" t="s">
        <v>1657</v>
      </c>
      <c r="BD143" s="72" t="s">
        <v>1657</v>
      </c>
      <c r="BE143" s="72" t="s">
        <v>1657</v>
      </c>
    </row>
    <row r="144" spans="1:57">
      <c r="A144" s="72">
        <v>41864</v>
      </c>
      <c r="B144" s="72">
        <v>2562</v>
      </c>
      <c r="C144" s="72">
        <v>1</v>
      </c>
      <c r="D144" s="72" t="s">
        <v>1992</v>
      </c>
      <c r="E144" s="72" t="s">
        <v>1065</v>
      </c>
      <c r="F144" s="72">
        <v>21473</v>
      </c>
      <c r="G144" s="72" t="s">
        <v>563</v>
      </c>
      <c r="H144" s="72">
        <v>10953</v>
      </c>
      <c r="I144" s="72" t="s">
        <v>124</v>
      </c>
      <c r="J144" s="72">
        <v>10</v>
      </c>
      <c r="K144" s="72">
        <v>14632</v>
      </c>
      <c r="L144" s="72">
        <v>7</v>
      </c>
      <c r="M144" s="72" t="s">
        <v>768</v>
      </c>
      <c r="N144" s="72" t="s">
        <v>1066</v>
      </c>
      <c r="O144" s="72" t="s">
        <v>127</v>
      </c>
      <c r="P144" s="72" t="s">
        <v>1067</v>
      </c>
      <c r="Q144" s="72" t="s">
        <v>129</v>
      </c>
      <c r="R144" s="72">
        <v>19840101</v>
      </c>
      <c r="S144" s="72">
        <v>60</v>
      </c>
      <c r="T144" s="72">
        <v>35</v>
      </c>
      <c r="U144" s="72">
        <v>1</v>
      </c>
      <c r="V144" s="72" t="s">
        <v>1654</v>
      </c>
      <c r="W144" s="72" t="s">
        <v>1068</v>
      </c>
      <c r="X144" s="72">
        <v>65</v>
      </c>
      <c r="Y144" s="72">
        <v>7</v>
      </c>
      <c r="Z144" s="72" t="s">
        <v>771</v>
      </c>
      <c r="AA144" s="72" t="s">
        <v>3</v>
      </c>
      <c r="AB144" s="72" t="s">
        <v>124</v>
      </c>
      <c r="AC144" s="72"/>
      <c r="AD144" s="72" t="s">
        <v>132</v>
      </c>
      <c r="AE144" s="72" t="s">
        <v>225</v>
      </c>
      <c r="AF144" s="72"/>
      <c r="AG144" s="72"/>
      <c r="AH144" s="72" t="s">
        <v>133</v>
      </c>
      <c r="AI144" s="72"/>
      <c r="AJ144" s="72" t="s">
        <v>134</v>
      </c>
      <c r="AK144" s="72"/>
      <c r="AL144" s="72">
        <v>0</v>
      </c>
      <c r="AM144" s="72">
        <v>1</v>
      </c>
      <c r="AN144" s="72" t="s">
        <v>1655</v>
      </c>
      <c r="AO144" s="72">
        <v>0</v>
      </c>
      <c r="AP144" s="72"/>
      <c r="AQ144" s="72" t="s">
        <v>35</v>
      </c>
      <c r="AR144" s="72"/>
      <c r="AS144" s="72"/>
      <c r="AT144" s="72"/>
      <c r="AU144" s="72"/>
      <c r="AV144" s="72" t="s">
        <v>2119</v>
      </c>
      <c r="AW144" s="72" t="s">
        <v>1656</v>
      </c>
      <c r="AX144" s="72" t="s">
        <v>1656</v>
      </c>
      <c r="AY144" s="72" t="s">
        <v>1657</v>
      </c>
      <c r="AZ144" s="72" t="s">
        <v>1657</v>
      </c>
      <c r="BA144" s="72" t="s">
        <v>1657</v>
      </c>
      <c r="BB144" s="72" t="s">
        <v>1657</v>
      </c>
      <c r="BC144" s="72" t="s">
        <v>1657</v>
      </c>
      <c r="BD144" s="72" t="s">
        <v>1657</v>
      </c>
      <c r="BE144" s="72" t="s">
        <v>1657</v>
      </c>
    </row>
    <row r="145" spans="1:57">
      <c r="A145" s="72">
        <v>81713</v>
      </c>
      <c r="B145" s="72">
        <v>2562</v>
      </c>
      <c r="C145" s="72">
        <v>1</v>
      </c>
      <c r="D145" s="72" t="s">
        <v>1736</v>
      </c>
      <c r="E145" s="72" t="s">
        <v>424</v>
      </c>
      <c r="F145" s="72">
        <v>181850</v>
      </c>
      <c r="G145" s="72" t="s">
        <v>425</v>
      </c>
      <c r="H145" s="72">
        <v>11443</v>
      </c>
      <c r="I145" s="72" t="s">
        <v>124</v>
      </c>
      <c r="J145" s="72">
        <v>10</v>
      </c>
      <c r="K145" s="72">
        <v>14632</v>
      </c>
      <c r="L145" s="72">
        <v>6</v>
      </c>
      <c r="M145" s="72" t="s">
        <v>184</v>
      </c>
      <c r="N145" s="72" t="s">
        <v>426</v>
      </c>
      <c r="O145" s="72" t="s">
        <v>127</v>
      </c>
      <c r="P145" s="72" t="s">
        <v>427</v>
      </c>
      <c r="Q145" s="72" t="s">
        <v>129</v>
      </c>
      <c r="R145" s="72">
        <v>19450720</v>
      </c>
      <c r="S145" s="72">
        <v>52</v>
      </c>
      <c r="T145" s="72">
        <v>73</v>
      </c>
      <c r="U145" s="72">
        <v>1</v>
      </c>
      <c r="V145" s="72" t="s">
        <v>1654</v>
      </c>
      <c r="W145" s="72" t="s">
        <v>130</v>
      </c>
      <c r="X145" s="72">
        <v>11</v>
      </c>
      <c r="Y145" s="72">
        <v>6</v>
      </c>
      <c r="Z145" s="72" t="s">
        <v>428</v>
      </c>
      <c r="AA145" s="72" t="s">
        <v>21</v>
      </c>
      <c r="AB145" s="72" t="s">
        <v>124</v>
      </c>
      <c r="AC145" s="72" t="s">
        <v>429</v>
      </c>
      <c r="AD145" s="72" t="s">
        <v>132</v>
      </c>
      <c r="AE145" s="72" t="s">
        <v>198</v>
      </c>
      <c r="AF145" s="72"/>
      <c r="AG145" s="72" t="s">
        <v>133</v>
      </c>
      <c r="AH145" s="72" t="s">
        <v>133</v>
      </c>
      <c r="AI145" s="72"/>
      <c r="AJ145" s="72" t="s">
        <v>134</v>
      </c>
      <c r="AK145" s="72" t="s">
        <v>135</v>
      </c>
      <c r="AL145" s="72">
        <v>0</v>
      </c>
      <c r="AM145" s="72">
        <v>1</v>
      </c>
      <c r="AN145" s="72" t="s">
        <v>1655</v>
      </c>
      <c r="AO145" s="72">
        <v>0</v>
      </c>
      <c r="AP145" s="72"/>
      <c r="AQ145" s="72" t="s">
        <v>35</v>
      </c>
      <c r="AR145" s="72"/>
      <c r="AS145" s="72"/>
      <c r="AT145" s="72"/>
      <c r="AU145" s="72"/>
      <c r="AV145" s="72" t="s">
        <v>2122</v>
      </c>
      <c r="AW145" s="72" t="s">
        <v>1656</v>
      </c>
      <c r="AX145" s="72" t="s">
        <v>1656</v>
      </c>
      <c r="AY145" s="72" t="s">
        <v>1657</v>
      </c>
      <c r="AZ145" s="72" t="s">
        <v>1657</v>
      </c>
      <c r="BA145" s="72" t="s">
        <v>1657</v>
      </c>
      <c r="BB145" s="72" t="s">
        <v>1657</v>
      </c>
      <c r="BC145" s="72" t="s">
        <v>1657</v>
      </c>
      <c r="BD145" s="72" t="s">
        <v>1657</v>
      </c>
      <c r="BE145" s="72" t="s">
        <v>1657</v>
      </c>
    </row>
    <row r="146" spans="1:57">
      <c r="A146" s="72">
        <v>123277</v>
      </c>
      <c r="B146" s="72">
        <v>2562</v>
      </c>
      <c r="C146" s="72">
        <v>1</v>
      </c>
      <c r="D146" s="72" t="s">
        <v>1929</v>
      </c>
      <c r="E146" s="72" t="s">
        <v>1171</v>
      </c>
      <c r="F146" s="72">
        <v>178327</v>
      </c>
      <c r="G146" s="72" t="s">
        <v>569</v>
      </c>
      <c r="H146" s="72">
        <v>11443</v>
      </c>
      <c r="I146" s="72" t="s">
        <v>124</v>
      </c>
      <c r="J146" s="72">
        <v>10</v>
      </c>
      <c r="K146" s="72">
        <v>14632</v>
      </c>
      <c r="L146" s="72">
        <v>6</v>
      </c>
      <c r="M146" s="72" t="s">
        <v>184</v>
      </c>
      <c r="N146" s="72" t="s">
        <v>1172</v>
      </c>
      <c r="O146" s="72" t="s">
        <v>127</v>
      </c>
      <c r="P146" s="72" t="s">
        <v>1173</v>
      </c>
      <c r="Q146" s="72" t="s">
        <v>129</v>
      </c>
      <c r="R146" s="72">
        <v>19520101</v>
      </c>
      <c r="S146" s="72">
        <v>50</v>
      </c>
      <c r="T146" s="72">
        <v>67</v>
      </c>
      <c r="U146" s="72">
        <v>1</v>
      </c>
      <c r="V146" s="72" t="s">
        <v>1654</v>
      </c>
      <c r="W146" s="72" t="s">
        <v>130</v>
      </c>
      <c r="X146" s="72">
        <v>208</v>
      </c>
      <c r="Y146" s="72">
        <v>23</v>
      </c>
      <c r="Z146" s="72" t="s">
        <v>188</v>
      </c>
      <c r="AA146" s="72" t="s">
        <v>21</v>
      </c>
      <c r="AB146" s="72" t="s">
        <v>124</v>
      </c>
      <c r="AC146" s="72">
        <v>961492563</v>
      </c>
      <c r="AD146" s="72" t="s">
        <v>132</v>
      </c>
      <c r="AE146" s="72" t="s">
        <v>133</v>
      </c>
      <c r="AF146" s="72"/>
      <c r="AG146" s="72" t="s">
        <v>133</v>
      </c>
      <c r="AH146" s="72"/>
      <c r="AI146" s="72"/>
      <c r="AJ146" s="72" t="s">
        <v>133</v>
      </c>
      <c r="AK146" s="72" t="s">
        <v>135</v>
      </c>
      <c r="AL146" s="72">
        <v>0</v>
      </c>
      <c r="AM146" s="72">
        <v>1</v>
      </c>
      <c r="AN146" s="72" t="s">
        <v>1655</v>
      </c>
      <c r="AO146" s="72">
        <v>0</v>
      </c>
      <c r="AP146" s="72"/>
      <c r="AQ146" s="72" t="s">
        <v>35</v>
      </c>
      <c r="AR146" s="72"/>
      <c r="AS146" s="72"/>
      <c r="AT146" s="72"/>
      <c r="AU146" s="72"/>
      <c r="AV146" s="72" t="s">
        <v>1725</v>
      </c>
      <c r="AW146" s="72" t="s">
        <v>1656</v>
      </c>
      <c r="AX146" s="72" t="s">
        <v>1656</v>
      </c>
      <c r="AY146" s="72" t="s">
        <v>1657</v>
      </c>
      <c r="AZ146" s="72" t="s">
        <v>1657</v>
      </c>
      <c r="BA146" s="72" t="s">
        <v>1657</v>
      </c>
      <c r="BB146" s="72" t="s">
        <v>1657</v>
      </c>
      <c r="BC146" s="72" t="s">
        <v>1657</v>
      </c>
      <c r="BD146" s="72" t="s">
        <v>1657</v>
      </c>
      <c r="BE146" s="72" t="s">
        <v>1657</v>
      </c>
    </row>
    <row r="147" spans="1:57">
      <c r="A147" s="72">
        <v>123875</v>
      </c>
      <c r="B147" s="72">
        <v>2562</v>
      </c>
      <c r="C147" s="72">
        <v>1</v>
      </c>
      <c r="D147" s="72" t="s">
        <v>2078</v>
      </c>
      <c r="E147" s="72" t="s">
        <v>1230</v>
      </c>
      <c r="F147" s="72">
        <v>32297</v>
      </c>
      <c r="G147" s="72" t="s">
        <v>199</v>
      </c>
      <c r="H147" s="72">
        <v>10951</v>
      </c>
      <c r="I147" s="72" t="s">
        <v>124</v>
      </c>
      <c r="J147" s="72">
        <v>10</v>
      </c>
      <c r="K147" s="72">
        <v>14632</v>
      </c>
      <c r="L147" s="72">
        <v>7</v>
      </c>
      <c r="M147" s="72" t="s">
        <v>499</v>
      </c>
      <c r="N147" s="72" t="s">
        <v>1231</v>
      </c>
      <c r="O147" s="72" t="s">
        <v>127</v>
      </c>
      <c r="P147" s="72" t="s">
        <v>1232</v>
      </c>
      <c r="Q147" s="72" t="s">
        <v>129</v>
      </c>
      <c r="R147" s="72">
        <v>19720916</v>
      </c>
      <c r="S147" s="72">
        <v>60</v>
      </c>
      <c r="T147" s="72">
        <v>46</v>
      </c>
      <c r="U147" s="72">
        <v>1</v>
      </c>
      <c r="V147" s="72" t="s">
        <v>1654</v>
      </c>
      <c r="W147" s="72" t="s">
        <v>511</v>
      </c>
      <c r="X147" s="72">
        <v>15</v>
      </c>
      <c r="Y147" s="72">
        <v>4</v>
      </c>
      <c r="Z147" s="72" t="s">
        <v>1233</v>
      </c>
      <c r="AA147" s="72" t="s">
        <v>8</v>
      </c>
      <c r="AB147" s="72" t="s">
        <v>124</v>
      </c>
      <c r="AC147" s="72">
        <v>611078201</v>
      </c>
      <c r="AD147" s="72" t="s">
        <v>132</v>
      </c>
      <c r="AE147" s="72" t="s">
        <v>198</v>
      </c>
      <c r="AF147" s="72"/>
      <c r="AG147" s="72"/>
      <c r="AH147" s="72"/>
      <c r="AI147" s="72"/>
      <c r="AJ147" s="72" t="s">
        <v>134</v>
      </c>
      <c r="AK147" s="72" t="s">
        <v>135</v>
      </c>
      <c r="AL147" s="72">
        <v>0</v>
      </c>
      <c r="AM147" s="72">
        <v>1</v>
      </c>
      <c r="AN147" s="72" t="s">
        <v>1655</v>
      </c>
      <c r="AO147" s="72">
        <v>0</v>
      </c>
      <c r="AP147" s="72"/>
      <c r="AQ147" s="72" t="s">
        <v>35</v>
      </c>
      <c r="AR147" s="72"/>
      <c r="AS147" s="72"/>
      <c r="AT147" s="72"/>
      <c r="AU147" s="72"/>
      <c r="AV147" s="73">
        <v>43709</v>
      </c>
      <c r="AW147" s="72" t="s">
        <v>1656</v>
      </c>
      <c r="AX147" s="72" t="s">
        <v>1656</v>
      </c>
      <c r="AY147" s="72" t="s">
        <v>1656</v>
      </c>
      <c r="AZ147" s="72" t="s">
        <v>1656</v>
      </c>
      <c r="BA147" s="72" t="s">
        <v>1657</v>
      </c>
      <c r="BB147" s="72" t="s">
        <v>1657</v>
      </c>
      <c r="BC147" s="72" t="s">
        <v>1657</v>
      </c>
      <c r="BD147" s="72" t="s">
        <v>1657</v>
      </c>
      <c r="BE147" s="72" t="s">
        <v>1657</v>
      </c>
    </row>
    <row r="148" spans="1:57">
      <c r="A148" s="72">
        <v>161733</v>
      </c>
      <c r="B148" s="72">
        <v>2562</v>
      </c>
      <c r="C148" s="72">
        <v>1</v>
      </c>
      <c r="D148" s="72" t="s">
        <v>1915</v>
      </c>
      <c r="E148" s="72" t="s">
        <v>568</v>
      </c>
      <c r="F148" s="72">
        <v>452948</v>
      </c>
      <c r="G148" s="72" t="s">
        <v>569</v>
      </c>
      <c r="H148" s="72">
        <v>10954</v>
      </c>
      <c r="I148" s="72" t="s">
        <v>124</v>
      </c>
      <c r="J148" s="72">
        <v>10</v>
      </c>
      <c r="K148" s="72">
        <v>14632</v>
      </c>
      <c r="L148" s="72">
        <v>6</v>
      </c>
      <c r="M148" s="72" t="s">
        <v>148</v>
      </c>
      <c r="N148" s="72" t="s">
        <v>570</v>
      </c>
      <c r="O148" s="72" t="s">
        <v>127</v>
      </c>
      <c r="P148" s="72" t="s">
        <v>571</v>
      </c>
      <c r="Q148" s="72" t="s">
        <v>129</v>
      </c>
      <c r="R148" s="72">
        <v>19550206</v>
      </c>
      <c r="S148" s="72">
        <v>48</v>
      </c>
      <c r="T148" s="72">
        <v>64</v>
      </c>
      <c r="U148" s="72">
        <v>1</v>
      </c>
      <c r="V148" s="72" t="s">
        <v>1654</v>
      </c>
      <c r="W148" s="72" t="s">
        <v>219</v>
      </c>
      <c r="X148" s="72" t="s">
        <v>572</v>
      </c>
      <c r="Y148" s="72">
        <v>0</v>
      </c>
      <c r="Z148" s="72" t="s">
        <v>14</v>
      </c>
      <c r="AA148" s="72" t="s">
        <v>14</v>
      </c>
      <c r="AB148" s="72" t="s">
        <v>124</v>
      </c>
      <c r="AC148" s="72">
        <v>868746003</v>
      </c>
      <c r="AD148" s="72" t="s">
        <v>132</v>
      </c>
      <c r="AE148" s="72" t="s">
        <v>206</v>
      </c>
      <c r="AF148" s="72"/>
      <c r="AG148" s="72"/>
      <c r="AH148" s="72"/>
      <c r="AI148" s="72"/>
      <c r="AJ148" s="72" t="s">
        <v>134</v>
      </c>
      <c r="AK148" s="72" t="s">
        <v>135</v>
      </c>
      <c r="AL148" s="72">
        <v>0</v>
      </c>
      <c r="AM148" s="72">
        <v>1</v>
      </c>
      <c r="AN148" s="72" t="s">
        <v>1655</v>
      </c>
      <c r="AO148" s="72">
        <v>3</v>
      </c>
      <c r="AP148" s="73">
        <v>241914</v>
      </c>
      <c r="AQ148" s="72" t="s">
        <v>74</v>
      </c>
      <c r="AR148" s="72"/>
      <c r="AS148" s="72" t="s">
        <v>1916</v>
      </c>
      <c r="AT148" s="72" t="s">
        <v>173</v>
      </c>
      <c r="AU148" s="72"/>
      <c r="AV148" s="72" t="s">
        <v>1688</v>
      </c>
      <c r="AW148" s="72" t="s">
        <v>1656</v>
      </c>
      <c r="AX148" s="72" t="s">
        <v>1656</v>
      </c>
      <c r="AY148" s="72" t="s">
        <v>1656</v>
      </c>
      <c r="AZ148" s="72" t="s">
        <v>1657</v>
      </c>
      <c r="BA148" s="72" t="s">
        <v>1657</v>
      </c>
      <c r="BB148" s="72" t="s">
        <v>1657</v>
      </c>
      <c r="BC148" s="72" t="s">
        <v>1657</v>
      </c>
      <c r="BD148" s="72" t="s">
        <v>1657</v>
      </c>
      <c r="BE148" s="72" t="s">
        <v>1657</v>
      </c>
    </row>
    <row r="149" spans="1:57">
      <c r="A149" s="72">
        <v>237454</v>
      </c>
      <c r="B149" s="72">
        <v>2562</v>
      </c>
      <c r="C149" s="72">
        <v>1</v>
      </c>
      <c r="D149" s="72" t="s">
        <v>1685</v>
      </c>
      <c r="E149" s="72" t="s">
        <v>336</v>
      </c>
      <c r="F149" s="72">
        <v>2202905</v>
      </c>
      <c r="G149" s="72" t="s">
        <v>331</v>
      </c>
      <c r="H149" s="72">
        <v>10669</v>
      </c>
      <c r="I149" s="72" t="s">
        <v>124</v>
      </c>
      <c r="J149" s="72">
        <v>10</v>
      </c>
      <c r="K149" s="72">
        <v>14632</v>
      </c>
      <c r="L149" s="72">
        <v>5</v>
      </c>
      <c r="M149" s="72" t="s">
        <v>125</v>
      </c>
      <c r="N149" s="72" t="s">
        <v>337</v>
      </c>
      <c r="O149" s="72" t="s">
        <v>127</v>
      </c>
      <c r="P149" s="72" t="s">
        <v>338</v>
      </c>
      <c r="Q149" s="72" t="s">
        <v>129</v>
      </c>
      <c r="R149" s="72">
        <v>19610213</v>
      </c>
      <c r="S149" s="72">
        <v>50</v>
      </c>
      <c r="T149" s="72">
        <v>57</v>
      </c>
      <c r="U149" s="72">
        <v>1</v>
      </c>
      <c r="V149" s="72" t="s">
        <v>1654</v>
      </c>
      <c r="W149" s="72" t="s">
        <v>130</v>
      </c>
      <c r="X149" s="72">
        <v>143</v>
      </c>
      <c r="Y149" s="72">
        <v>7</v>
      </c>
      <c r="Z149" s="72" t="s">
        <v>339</v>
      </c>
      <c r="AA149" s="72" t="s">
        <v>25</v>
      </c>
      <c r="AB149" s="72" t="s">
        <v>124</v>
      </c>
      <c r="AC149" s="72">
        <v>843475044</v>
      </c>
      <c r="AD149" s="72" t="s">
        <v>132</v>
      </c>
      <c r="AE149" s="72" t="s">
        <v>133</v>
      </c>
      <c r="AF149" s="72"/>
      <c r="AG149" s="72" t="s">
        <v>133</v>
      </c>
      <c r="AH149" s="72"/>
      <c r="AI149" s="72"/>
      <c r="AJ149" s="72" t="s">
        <v>133</v>
      </c>
      <c r="AK149" s="72"/>
      <c r="AL149" s="72">
        <v>0</v>
      </c>
      <c r="AM149" s="72">
        <v>1</v>
      </c>
      <c r="AN149" s="72" t="s">
        <v>1655</v>
      </c>
      <c r="AO149" s="72">
        <v>6</v>
      </c>
      <c r="AP149" s="72" t="s">
        <v>1686</v>
      </c>
      <c r="AQ149" s="72" t="s">
        <v>41</v>
      </c>
      <c r="AR149" s="72" t="s">
        <v>340</v>
      </c>
      <c r="AS149" s="72"/>
      <c r="AT149" s="72"/>
      <c r="AU149" s="72"/>
      <c r="AV149" s="72" t="s">
        <v>1684</v>
      </c>
      <c r="AW149" s="72" t="s">
        <v>1656</v>
      </c>
      <c r="AX149" s="72" t="s">
        <v>1656</v>
      </c>
      <c r="AY149" s="72" t="s">
        <v>1656</v>
      </c>
      <c r="AZ149" s="72" t="s">
        <v>1656</v>
      </c>
      <c r="BA149" s="72" t="s">
        <v>1657</v>
      </c>
      <c r="BB149" s="72" t="s">
        <v>1657</v>
      </c>
      <c r="BC149" s="72" t="s">
        <v>1657</v>
      </c>
      <c r="BD149" s="72" t="s">
        <v>1657</v>
      </c>
      <c r="BE149" s="72" t="s">
        <v>1657</v>
      </c>
    </row>
    <row r="150" spans="1:57">
      <c r="A150" s="72">
        <v>237624</v>
      </c>
      <c r="B150" s="72">
        <v>2562</v>
      </c>
      <c r="C150" s="72">
        <v>1</v>
      </c>
      <c r="D150" s="72" t="s">
        <v>2000</v>
      </c>
      <c r="E150" s="72" t="s">
        <v>929</v>
      </c>
      <c r="F150" s="72">
        <v>2212503</v>
      </c>
      <c r="G150" s="72" t="s">
        <v>555</v>
      </c>
      <c r="H150" s="72">
        <v>10669</v>
      </c>
      <c r="I150" s="72" t="s">
        <v>124</v>
      </c>
      <c r="J150" s="72">
        <v>10</v>
      </c>
      <c r="K150" s="72">
        <v>14632</v>
      </c>
      <c r="L150" s="72">
        <v>5</v>
      </c>
      <c r="M150" s="72" t="s">
        <v>125</v>
      </c>
      <c r="N150" s="72" t="s">
        <v>930</v>
      </c>
      <c r="O150" s="72" t="s">
        <v>127</v>
      </c>
      <c r="P150" s="72" t="s">
        <v>931</v>
      </c>
      <c r="Q150" s="72" t="s">
        <v>129</v>
      </c>
      <c r="R150" s="72">
        <v>19801024</v>
      </c>
      <c r="S150" s="72">
        <v>56</v>
      </c>
      <c r="T150" s="72">
        <v>38</v>
      </c>
      <c r="U150" s="72">
        <v>1</v>
      </c>
      <c r="V150" s="72" t="s">
        <v>1654</v>
      </c>
      <c r="W150" s="72" t="s">
        <v>130</v>
      </c>
      <c r="X150" s="72" t="s">
        <v>932</v>
      </c>
      <c r="Y150" s="72">
        <v>9</v>
      </c>
      <c r="Z150" s="72" t="s">
        <v>11</v>
      </c>
      <c r="AA150" s="72" t="s">
        <v>15</v>
      </c>
      <c r="AB150" s="72" t="s">
        <v>124</v>
      </c>
      <c r="AC150" s="72">
        <v>839216392</v>
      </c>
      <c r="AD150" s="72" t="s">
        <v>132</v>
      </c>
      <c r="AE150" s="72" t="s">
        <v>133</v>
      </c>
      <c r="AF150" s="72" t="s">
        <v>133</v>
      </c>
      <c r="AG150" s="72" t="s">
        <v>133</v>
      </c>
      <c r="AH150" s="72"/>
      <c r="AI150" s="72"/>
      <c r="AJ150" s="72" t="s">
        <v>134</v>
      </c>
      <c r="AK150" s="72"/>
      <c r="AL150" s="72">
        <v>0</v>
      </c>
      <c r="AM150" s="72">
        <v>1</v>
      </c>
      <c r="AN150" s="72" t="s">
        <v>1655</v>
      </c>
      <c r="AO150" s="72">
        <v>0</v>
      </c>
      <c r="AP150" s="72"/>
      <c r="AQ150" s="72" t="s">
        <v>35</v>
      </c>
      <c r="AR150" s="72"/>
      <c r="AS150" s="72"/>
      <c r="AT150" s="72"/>
      <c r="AU150" s="72"/>
      <c r="AV150" s="72" t="s">
        <v>1688</v>
      </c>
      <c r="AW150" s="72" t="s">
        <v>1656</v>
      </c>
      <c r="AX150" s="72" t="s">
        <v>1656</v>
      </c>
      <c r="AY150" s="72" t="s">
        <v>1657</v>
      </c>
      <c r="AZ150" s="72" t="s">
        <v>1657</v>
      </c>
      <c r="BA150" s="72" t="s">
        <v>1657</v>
      </c>
      <c r="BB150" s="72" t="s">
        <v>1657</v>
      </c>
      <c r="BC150" s="72" t="s">
        <v>1657</v>
      </c>
      <c r="BD150" s="72" t="s">
        <v>1657</v>
      </c>
      <c r="BE150" s="72" t="s">
        <v>1657</v>
      </c>
    </row>
    <row r="151" spans="1:57">
      <c r="A151" s="72">
        <v>277784</v>
      </c>
      <c r="B151" s="72">
        <v>2562</v>
      </c>
      <c r="C151" s="72">
        <v>1</v>
      </c>
      <c r="D151" s="72" t="s">
        <v>1675</v>
      </c>
      <c r="E151" s="72" t="s">
        <v>227</v>
      </c>
      <c r="F151" s="72">
        <v>54556</v>
      </c>
      <c r="G151" s="72" t="s">
        <v>228</v>
      </c>
      <c r="H151" s="72">
        <v>10960</v>
      </c>
      <c r="I151" s="72" t="s">
        <v>124</v>
      </c>
      <c r="J151" s="72">
        <v>10</v>
      </c>
      <c r="K151" s="72">
        <v>14632</v>
      </c>
      <c r="L151" s="72">
        <v>7</v>
      </c>
      <c r="M151" s="72" t="s">
        <v>229</v>
      </c>
      <c r="N151" s="72" t="s">
        <v>230</v>
      </c>
      <c r="O151" s="72" t="s">
        <v>150</v>
      </c>
      <c r="P151" s="72" t="s">
        <v>231</v>
      </c>
      <c r="Q151" s="72" t="s">
        <v>152</v>
      </c>
      <c r="R151" s="72">
        <v>19610101</v>
      </c>
      <c r="S151" s="72">
        <v>61</v>
      </c>
      <c r="T151" s="72">
        <v>57</v>
      </c>
      <c r="U151" s="72">
        <v>1</v>
      </c>
      <c r="V151" s="72" t="s">
        <v>1654</v>
      </c>
      <c r="W151" s="72" t="s">
        <v>232</v>
      </c>
      <c r="X151" s="72" t="s">
        <v>233</v>
      </c>
      <c r="Y151" s="72">
        <v>0</v>
      </c>
      <c r="Z151" s="72" t="s">
        <v>234</v>
      </c>
      <c r="AA151" s="72" t="s">
        <v>235</v>
      </c>
      <c r="AB151" s="72" t="s">
        <v>236</v>
      </c>
      <c r="AC151" s="72" t="s">
        <v>237</v>
      </c>
      <c r="AD151" s="72" t="s">
        <v>132</v>
      </c>
      <c r="AE151" s="72" t="s">
        <v>140</v>
      </c>
      <c r="AF151" s="72"/>
      <c r="AG151" s="72"/>
      <c r="AH151" s="72"/>
      <c r="AI151" s="72"/>
      <c r="AJ151" s="72" t="s">
        <v>134</v>
      </c>
      <c r="AK151" s="72" t="s">
        <v>135</v>
      </c>
      <c r="AL151" s="72">
        <v>0</v>
      </c>
      <c r="AM151" s="72">
        <v>1</v>
      </c>
      <c r="AN151" s="72" t="s">
        <v>1655</v>
      </c>
      <c r="AO151" s="72">
        <v>6</v>
      </c>
      <c r="AP151" s="72" t="s">
        <v>238</v>
      </c>
      <c r="AQ151" s="72" t="s">
        <v>41</v>
      </c>
      <c r="AR151" s="72" t="s">
        <v>239</v>
      </c>
      <c r="AS151" s="72" t="s">
        <v>240</v>
      </c>
      <c r="AT151" s="72"/>
      <c r="AU151" s="72"/>
      <c r="AV151" s="72" t="s">
        <v>1676</v>
      </c>
      <c r="AW151" s="72" t="s">
        <v>1656</v>
      </c>
      <c r="AX151" s="72" t="s">
        <v>1656</v>
      </c>
      <c r="AY151" s="72" t="s">
        <v>1656</v>
      </c>
      <c r="AZ151" s="72" t="s">
        <v>1656</v>
      </c>
      <c r="BA151" s="72" t="s">
        <v>1657</v>
      </c>
      <c r="BB151" s="72" t="s">
        <v>1657</v>
      </c>
      <c r="BC151" s="72" t="s">
        <v>1657</v>
      </c>
      <c r="BD151" s="72" t="s">
        <v>1657</v>
      </c>
      <c r="BE151" s="72" t="s">
        <v>1657</v>
      </c>
    </row>
    <row r="152" spans="1:57">
      <c r="A152" s="72">
        <v>252537</v>
      </c>
      <c r="B152" s="72">
        <v>2562</v>
      </c>
      <c r="C152" s="72">
        <v>1</v>
      </c>
      <c r="D152" s="72" t="s">
        <v>1973</v>
      </c>
      <c r="E152" s="72" t="s">
        <v>1246</v>
      </c>
      <c r="F152" s="72">
        <v>173964</v>
      </c>
      <c r="G152" s="72" t="s">
        <v>357</v>
      </c>
      <c r="H152" s="72">
        <v>10956</v>
      </c>
      <c r="I152" s="72" t="s">
        <v>124</v>
      </c>
      <c r="J152" s="72">
        <v>10</v>
      </c>
      <c r="K152" s="72">
        <v>14632</v>
      </c>
      <c r="L152" s="72">
        <v>7</v>
      </c>
      <c r="M152" s="72" t="s">
        <v>252</v>
      </c>
      <c r="N152" s="72" t="s">
        <v>1247</v>
      </c>
      <c r="O152" s="72" t="s">
        <v>127</v>
      </c>
      <c r="P152" s="72" t="s">
        <v>1248</v>
      </c>
      <c r="Q152" s="72" t="s">
        <v>129</v>
      </c>
      <c r="R152" s="72">
        <v>19671019</v>
      </c>
      <c r="S152" s="72">
        <v>66</v>
      </c>
      <c r="T152" s="72">
        <v>51</v>
      </c>
      <c r="U152" s="72">
        <v>1</v>
      </c>
      <c r="V152" s="72" t="s">
        <v>1654</v>
      </c>
      <c r="W152" s="72" t="s">
        <v>232</v>
      </c>
      <c r="X152" s="72" t="s">
        <v>1249</v>
      </c>
      <c r="Y152" s="72">
        <v>7</v>
      </c>
      <c r="Z152" s="72" t="s">
        <v>418</v>
      </c>
      <c r="AA152" s="72" t="s">
        <v>15</v>
      </c>
      <c r="AB152" s="72" t="s">
        <v>124</v>
      </c>
      <c r="AC152" s="72" t="s">
        <v>1250</v>
      </c>
      <c r="AD152" s="72" t="s">
        <v>132</v>
      </c>
      <c r="AE152" s="72" t="s">
        <v>133</v>
      </c>
      <c r="AF152" s="72"/>
      <c r="AG152" s="72" t="s">
        <v>133</v>
      </c>
      <c r="AH152" s="72"/>
      <c r="AI152" s="72"/>
      <c r="AJ152" s="72" t="s">
        <v>133</v>
      </c>
      <c r="AK152" s="72" t="s">
        <v>135</v>
      </c>
      <c r="AL152" s="72">
        <v>0</v>
      </c>
      <c r="AM152" s="72">
        <v>1</v>
      </c>
      <c r="AN152" s="72" t="s">
        <v>1655</v>
      </c>
      <c r="AO152" s="72">
        <v>0</v>
      </c>
      <c r="AP152" s="72"/>
      <c r="AQ152" s="72" t="s">
        <v>35</v>
      </c>
      <c r="AR152" s="72"/>
      <c r="AS152" s="72"/>
      <c r="AT152" s="72"/>
      <c r="AU152" s="72"/>
      <c r="AV152" s="72" t="s">
        <v>1680</v>
      </c>
      <c r="AW152" s="72" t="s">
        <v>1656</v>
      </c>
      <c r="AX152" s="72" t="s">
        <v>1656</v>
      </c>
      <c r="AY152" s="72" t="s">
        <v>1657</v>
      </c>
      <c r="AZ152" s="72" t="s">
        <v>1657</v>
      </c>
      <c r="BA152" s="72" t="s">
        <v>1657</v>
      </c>
      <c r="BB152" s="72" t="s">
        <v>1657</v>
      </c>
      <c r="BC152" s="72" t="s">
        <v>1657</v>
      </c>
      <c r="BD152" s="72" t="s">
        <v>1657</v>
      </c>
      <c r="BE152" s="72" t="s">
        <v>1657</v>
      </c>
    </row>
    <row r="153" spans="1:57">
      <c r="A153" s="72">
        <v>24650</v>
      </c>
      <c r="B153" s="72">
        <v>2562</v>
      </c>
      <c r="C153" s="72">
        <v>1</v>
      </c>
      <c r="D153" s="72" t="s">
        <v>2017</v>
      </c>
      <c r="E153" s="72" t="s">
        <v>2018</v>
      </c>
      <c r="F153" s="72" t="s">
        <v>2019</v>
      </c>
      <c r="G153" s="73">
        <v>241651</v>
      </c>
      <c r="H153" s="72">
        <v>11496</v>
      </c>
      <c r="I153" s="72" t="s">
        <v>124</v>
      </c>
      <c r="J153" s="72">
        <v>10</v>
      </c>
      <c r="K153" s="72">
        <v>14632</v>
      </c>
      <c r="L153" s="72">
        <v>12</v>
      </c>
      <c r="M153" s="72" t="s">
        <v>1948</v>
      </c>
      <c r="N153" s="72" t="s">
        <v>2020</v>
      </c>
      <c r="O153" s="72" t="s">
        <v>157</v>
      </c>
      <c r="P153" s="72" t="s">
        <v>2021</v>
      </c>
      <c r="Q153" s="72" t="s">
        <v>152</v>
      </c>
      <c r="R153" s="72">
        <v>19810822</v>
      </c>
      <c r="S153" s="72">
        <v>54</v>
      </c>
      <c r="T153" s="72">
        <v>37</v>
      </c>
      <c r="U153" s="72">
        <v>1</v>
      </c>
      <c r="V153" s="72" t="s">
        <v>1654</v>
      </c>
      <c r="W153" s="72" t="s">
        <v>232</v>
      </c>
      <c r="X153" s="72">
        <v>346</v>
      </c>
      <c r="Y153" s="72">
        <v>11</v>
      </c>
      <c r="Z153" s="72" t="s">
        <v>2022</v>
      </c>
      <c r="AA153" s="72" t="s">
        <v>2023</v>
      </c>
      <c r="AB153" s="72" t="s">
        <v>1304</v>
      </c>
      <c r="AC153" s="72">
        <v>625190495</v>
      </c>
      <c r="AD153" s="72" t="s">
        <v>132</v>
      </c>
      <c r="AE153" s="72" t="s">
        <v>198</v>
      </c>
      <c r="AF153" s="72"/>
      <c r="AG153" s="72"/>
      <c r="AH153" s="72"/>
      <c r="AI153" s="72"/>
      <c r="AJ153" s="72" t="s">
        <v>134</v>
      </c>
      <c r="AK153" s="72"/>
      <c r="AL153" s="72">
        <v>0</v>
      </c>
      <c r="AM153" s="72">
        <v>1</v>
      </c>
      <c r="AN153" s="72" t="s">
        <v>1655</v>
      </c>
      <c r="AO153" s="72">
        <v>3</v>
      </c>
      <c r="AP153" s="72" t="s">
        <v>2130</v>
      </c>
      <c r="AQ153" s="72" t="s">
        <v>74</v>
      </c>
      <c r="AR153" s="72"/>
      <c r="AS153" s="72" t="s">
        <v>2131</v>
      </c>
      <c r="AT153" s="72" t="s">
        <v>173</v>
      </c>
      <c r="AU153" s="72"/>
      <c r="AV153" s="73">
        <v>43678</v>
      </c>
      <c r="AW153" s="72" t="s">
        <v>1657</v>
      </c>
      <c r="AX153" s="72" t="s">
        <v>1657</v>
      </c>
      <c r="AY153" s="72" t="s">
        <v>1657</v>
      </c>
      <c r="AZ153" s="72" t="s">
        <v>1657</v>
      </c>
      <c r="BA153" s="72" t="s">
        <v>1657</v>
      </c>
      <c r="BB153" s="72" t="s">
        <v>1657</v>
      </c>
      <c r="BC153" s="72" t="s">
        <v>1657</v>
      </c>
      <c r="BD153" s="72" t="s">
        <v>1656</v>
      </c>
      <c r="BE153" s="72" t="s">
        <v>1657</v>
      </c>
    </row>
    <row r="154" spans="1:57">
      <c r="A154" s="72">
        <v>24784</v>
      </c>
      <c r="B154" s="72">
        <v>2562</v>
      </c>
      <c r="C154" s="72">
        <v>1</v>
      </c>
      <c r="D154" s="72" t="s">
        <v>1926</v>
      </c>
      <c r="E154" s="72" t="s">
        <v>1178</v>
      </c>
      <c r="F154" s="72">
        <v>40467</v>
      </c>
      <c r="G154" s="73">
        <v>241590</v>
      </c>
      <c r="H154" s="72">
        <v>10946</v>
      </c>
      <c r="I154" s="72" t="s">
        <v>124</v>
      </c>
      <c r="J154" s="72">
        <v>10</v>
      </c>
      <c r="K154" s="72">
        <v>14632</v>
      </c>
      <c r="L154" s="72">
        <v>7</v>
      </c>
      <c r="M154" s="72" t="s">
        <v>171</v>
      </c>
      <c r="N154" s="72" t="s">
        <v>1179</v>
      </c>
      <c r="O154" s="72" t="s">
        <v>150</v>
      </c>
      <c r="P154" s="72" t="s">
        <v>1180</v>
      </c>
      <c r="Q154" s="72" t="s">
        <v>152</v>
      </c>
      <c r="R154" s="72">
        <v>19560305</v>
      </c>
      <c r="S154" s="72">
        <v>48</v>
      </c>
      <c r="T154" s="72">
        <v>62</v>
      </c>
      <c r="U154" s="72">
        <v>1</v>
      </c>
      <c r="V154" s="72" t="s">
        <v>1654</v>
      </c>
      <c r="W154" s="72" t="s">
        <v>219</v>
      </c>
      <c r="X154" s="72">
        <v>58</v>
      </c>
      <c r="Y154" s="72">
        <v>3</v>
      </c>
      <c r="Z154" s="72" t="s">
        <v>918</v>
      </c>
      <c r="AA154" s="72" t="s">
        <v>4</v>
      </c>
      <c r="AB154" s="72" t="s">
        <v>124</v>
      </c>
      <c r="AC154" s="72">
        <v>942868661</v>
      </c>
      <c r="AD154" s="72" t="s">
        <v>132</v>
      </c>
      <c r="AE154" s="72" t="s">
        <v>140</v>
      </c>
      <c r="AF154" s="72"/>
      <c r="AG154" s="72"/>
      <c r="AH154" s="72"/>
      <c r="AI154" s="72"/>
      <c r="AJ154" s="72" t="s">
        <v>134</v>
      </c>
      <c r="AK154" s="72" t="s">
        <v>135</v>
      </c>
      <c r="AL154" s="72">
        <v>0</v>
      </c>
      <c r="AM154" s="72">
        <v>1</v>
      </c>
      <c r="AN154" s="72" t="s">
        <v>1655</v>
      </c>
      <c r="AO154" s="72">
        <v>0</v>
      </c>
      <c r="AP154" s="72"/>
      <c r="AQ154" s="72" t="s">
        <v>35</v>
      </c>
      <c r="AR154" s="72"/>
      <c r="AS154" s="72"/>
      <c r="AT154" s="72"/>
      <c r="AU154" s="72"/>
      <c r="AV154" s="73">
        <v>43679</v>
      </c>
      <c r="AW154" s="72" t="s">
        <v>1656</v>
      </c>
      <c r="AX154" s="72" t="s">
        <v>1656</v>
      </c>
      <c r="AY154" s="72" t="s">
        <v>1657</v>
      </c>
      <c r="AZ154" s="72" t="s">
        <v>1657</v>
      </c>
      <c r="BA154" s="72" t="s">
        <v>1657</v>
      </c>
      <c r="BB154" s="72" t="s">
        <v>1657</v>
      </c>
      <c r="BC154" s="72" t="s">
        <v>1657</v>
      </c>
      <c r="BD154" s="72" t="s">
        <v>1657</v>
      </c>
      <c r="BE154" s="72" t="s">
        <v>1657</v>
      </c>
    </row>
    <row r="155" spans="1:57">
      <c r="A155" s="72">
        <v>141353</v>
      </c>
      <c r="B155" s="72">
        <v>2562</v>
      </c>
      <c r="C155" s="72">
        <v>1</v>
      </c>
      <c r="D155" s="72" t="s">
        <v>1964</v>
      </c>
      <c r="E155" s="72" t="s">
        <v>955</v>
      </c>
      <c r="F155" s="72">
        <v>30314</v>
      </c>
      <c r="G155" s="73">
        <v>241681</v>
      </c>
      <c r="H155" s="72">
        <v>27976</v>
      </c>
      <c r="I155" s="72" t="s">
        <v>124</v>
      </c>
      <c r="J155" s="72">
        <v>10</v>
      </c>
      <c r="K155" s="72">
        <v>14632</v>
      </c>
      <c r="L155" s="72">
        <v>7</v>
      </c>
      <c r="M155" s="72" t="s">
        <v>956</v>
      </c>
      <c r="N155" s="72" t="s">
        <v>957</v>
      </c>
      <c r="O155" s="72" t="s">
        <v>127</v>
      </c>
      <c r="P155" s="72" t="s">
        <v>958</v>
      </c>
      <c r="Q155" s="72" t="s">
        <v>129</v>
      </c>
      <c r="R155" s="72">
        <v>19790912</v>
      </c>
      <c r="S155" s="72">
        <v>52</v>
      </c>
      <c r="T155" s="72">
        <v>39</v>
      </c>
      <c r="U155" s="72">
        <v>1</v>
      </c>
      <c r="V155" s="72" t="s">
        <v>1654</v>
      </c>
      <c r="W155" s="72" t="s">
        <v>232</v>
      </c>
      <c r="X155" s="72">
        <v>23</v>
      </c>
      <c r="Y155" s="72">
        <v>1</v>
      </c>
      <c r="Z155" s="72" t="s">
        <v>959</v>
      </c>
      <c r="AA155" s="72" t="s">
        <v>7</v>
      </c>
      <c r="AB155" s="72" t="s">
        <v>124</v>
      </c>
      <c r="AC155" s="72">
        <v>927019301</v>
      </c>
      <c r="AD155" s="72" t="s">
        <v>132</v>
      </c>
      <c r="AE155" s="72" t="s">
        <v>133</v>
      </c>
      <c r="AF155" s="72"/>
      <c r="AG155" s="72" t="s">
        <v>133</v>
      </c>
      <c r="AH155" s="72"/>
      <c r="AI155" s="72"/>
      <c r="AJ155" s="72" t="s">
        <v>133</v>
      </c>
      <c r="AK155" s="72" t="s">
        <v>135</v>
      </c>
      <c r="AL155" s="72">
        <v>0</v>
      </c>
      <c r="AM155" s="72">
        <v>1</v>
      </c>
      <c r="AN155" s="72" t="s">
        <v>1655</v>
      </c>
      <c r="AO155" s="72">
        <v>6</v>
      </c>
      <c r="AP155" s="73">
        <v>242097</v>
      </c>
      <c r="AQ155" s="72" t="s">
        <v>41</v>
      </c>
      <c r="AR155" s="72" t="s">
        <v>125</v>
      </c>
      <c r="AS155" s="72" t="s">
        <v>1965</v>
      </c>
      <c r="AT155" s="72"/>
      <c r="AU155" s="72"/>
      <c r="AV155" s="72" t="s">
        <v>1829</v>
      </c>
      <c r="AW155" s="72" t="s">
        <v>1656</v>
      </c>
      <c r="AX155" s="72" t="s">
        <v>1656</v>
      </c>
      <c r="AY155" s="72" t="s">
        <v>1657</v>
      </c>
      <c r="AZ155" s="72" t="s">
        <v>1657</v>
      </c>
      <c r="BA155" s="72" t="s">
        <v>1657</v>
      </c>
      <c r="BB155" s="72" t="s">
        <v>1657</v>
      </c>
      <c r="BC155" s="72" t="s">
        <v>1657</v>
      </c>
      <c r="BD155" s="72" t="s">
        <v>1657</v>
      </c>
      <c r="BE155" s="72" t="s">
        <v>1657</v>
      </c>
    </row>
    <row r="156" spans="1:57">
      <c r="A156" s="72">
        <v>141371</v>
      </c>
      <c r="B156" s="72">
        <v>2562</v>
      </c>
      <c r="C156" s="72">
        <v>1</v>
      </c>
      <c r="D156" s="72" t="s">
        <v>2003</v>
      </c>
      <c r="E156" s="72" t="s">
        <v>1174</v>
      </c>
      <c r="F156" s="72">
        <v>2210932</v>
      </c>
      <c r="G156" s="72" t="s">
        <v>603</v>
      </c>
      <c r="H156" s="72">
        <v>10669</v>
      </c>
      <c r="I156" s="72" t="s">
        <v>124</v>
      </c>
      <c r="J156" s="72">
        <v>10</v>
      </c>
      <c r="K156" s="72">
        <v>14632</v>
      </c>
      <c r="L156" s="72">
        <v>5</v>
      </c>
      <c r="M156" s="72" t="s">
        <v>125</v>
      </c>
      <c r="N156" s="72" t="s">
        <v>1175</v>
      </c>
      <c r="O156" s="72" t="s">
        <v>150</v>
      </c>
      <c r="P156" s="72" t="s">
        <v>1176</v>
      </c>
      <c r="Q156" s="72" t="s">
        <v>152</v>
      </c>
      <c r="R156" s="72">
        <v>19400507</v>
      </c>
      <c r="S156" s="72">
        <v>34</v>
      </c>
      <c r="T156" s="72">
        <v>78</v>
      </c>
      <c r="U156" s="72">
        <v>1</v>
      </c>
      <c r="V156" s="72" t="s">
        <v>1654</v>
      </c>
      <c r="W156" s="72" t="s">
        <v>130</v>
      </c>
      <c r="X156" s="72">
        <v>64</v>
      </c>
      <c r="Y156" s="72">
        <v>3</v>
      </c>
      <c r="Z156" s="72" t="s">
        <v>1177</v>
      </c>
      <c r="AA156" s="72" t="s">
        <v>1177</v>
      </c>
      <c r="AB156" s="72" t="s">
        <v>355</v>
      </c>
      <c r="AC156" s="72">
        <v>611425812</v>
      </c>
      <c r="AD156" s="72" t="s">
        <v>132</v>
      </c>
      <c r="AE156" s="72" t="s">
        <v>133</v>
      </c>
      <c r="AF156" s="72"/>
      <c r="AG156" s="72" t="s">
        <v>133</v>
      </c>
      <c r="AH156" s="72"/>
      <c r="AI156" s="72"/>
      <c r="AJ156" s="72" t="s">
        <v>133</v>
      </c>
      <c r="AK156" s="72"/>
      <c r="AL156" s="72">
        <v>0</v>
      </c>
      <c r="AM156" s="72">
        <v>1</v>
      </c>
      <c r="AN156" s="72" t="s">
        <v>1655</v>
      </c>
      <c r="AO156" s="72">
        <v>6</v>
      </c>
      <c r="AP156" s="73">
        <v>241914</v>
      </c>
      <c r="AQ156" s="72" t="s">
        <v>41</v>
      </c>
      <c r="AR156" s="72" t="s">
        <v>2004</v>
      </c>
      <c r="AS156" s="72"/>
      <c r="AT156" s="72"/>
      <c r="AU156" s="72"/>
      <c r="AV156" s="73">
        <v>43587</v>
      </c>
      <c r="AW156" s="72" t="s">
        <v>1656</v>
      </c>
      <c r="AX156" s="72" t="s">
        <v>1656</v>
      </c>
      <c r="AY156" s="72" t="s">
        <v>1657</v>
      </c>
      <c r="AZ156" s="72" t="s">
        <v>1657</v>
      </c>
      <c r="BA156" s="72" t="s">
        <v>1657</v>
      </c>
      <c r="BB156" s="72" t="s">
        <v>1657</v>
      </c>
      <c r="BC156" s="72" t="s">
        <v>1657</v>
      </c>
      <c r="BD156" s="72" t="s">
        <v>1657</v>
      </c>
      <c r="BE156" s="72" t="s">
        <v>1657</v>
      </c>
    </row>
    <row r="157" spans="1:57">
      <c r="A157" s="72">
        <v>142094</v>
      </c>
      <c r="B157" s="72">
        <v>2562</v>
      </c>
      <c r="C157" s="72">
        <v>1</v>
      </c>
      <c r="D157" s="72" t="s">
        <v>1864</v>
      </c>
      <c r="E157" s="72" t="s">
        <v>819</v>
      </c>
      <c r="F157" s="72">
        <v>184862</v>
      </c>
      <c r="G157" s="72" t="s">
        <v>498</v>
      </c>
      <c r="H157" s="72">
        <v>11443</v>
      </c>
      <c r="I157" s="72" t="s">
        <v>124</v>
      </c>
      <c r="J157" s="72">
        <v>10</v>
      </c>
      <c r="K157" s="72">
        <v>14632</v>
      </c>
      <c r="L157" s="72">
        <v>6</v>
      </c>
      <c r="M157" s="72" t="s">
        <v>184</v>
      </c>
      <c r="N157" s="72" t="s">
        <v>820</v>
      </c>
      <c r="O157" s="72" t="s">
        <v>127</v>
      </c>
      <c r="P157" s="72" t="s">
        <v>821</v>
      </c>
      <c r="Q157" s="72" t="s">
        <v>129</v>
      </c>
      <c r="R157" s="72">
        <v>19470101</v>
      </c>
      <c r="S157" s="72">
        <v>40</v>
      </c>
      <c r="T157" s="72">
        <v>71</v>
      </c>
      <c r="U157" s="72">
        <v>1</v>
      </c>
      <c r="V157" s="72" t="s">
        <v>1654</v>
      </c>
      <c r="W157" s="72" t="s">
        <v>130</v>
      </c>
      <c r="X157" s="72">
        <v>42</v>
      </c>
      <c r="Y157" s="72">
        <v>6</v>
      </c>
      <c r="Z157" s="72" t="s">
        <v>822</v>
      </c>
      <c r="AA157" s="72" t="s">
        <v>21</v>
      </c>
      <c r="AB157" s="72" t="s">
        <v>124</v>
      </c>
      <c r="AC157" s="72" t="s">
        <v>823</v>
      </c>
      <c r="AD157" s="72" t="s">
        <v>132</v>
      </c>
      <c r="AE157" s="72" t="s">
        <v>198</v>
      </c>
      <c r="AF157" s="72"/>
      <c r="AG157" s="72" t="s">
        <v>133</v>
      </c>
      <c r="AH157" s="72"/>
      <c r="AI157" s="72" t="s">
        <v>133</v>
      </c>
      <c r="AJ157" s="72" t="s">
        <v>134</v>
      </c>
      <c r="AK157" s="72" t="s">
        <v>135</v>
      </c>
      <c r="AL157" s="72">
        <v>0</v>
      </c>
      <c r="AM157" s="72">
        <v>1</v>
      </c>
      <c r="AN157" s="72" t="s">
        <v>1655</v>
      </c>
      <c r="AO157" s="72">
        <v>0</v>
      </c>
      <c r="AP157" s="72"/>
      <c r="AQ157" s="72" t="s">
        <v>35</v>
      </c>
      <c r="AR157" s="72"/>
      <c r="AS157" s="72"/>
      <c r="AT157" s="72"/>
      <c r="AU157" s="72"/>
      <c r="AV157" s="73">
        <v>43772</v>
      </c>
      <c r="AW157" s="72" t="s">
        <v>1656</v>
      </c>
      <c r="AX157" s="72" t="s">
        <v>1656</v>
      </c>
      <c r="AY157" s="72" t="s">
        <v>1657</v>
      </c>
      <c r="AZ157" s="72" t="s">
        <v>1657</v>
      </c>
      <c r="BA157" s="72" t="s">
        <v>1657</v>
      </c>
      <c r="BB157" s="72" t="s">
        <v>1657</v>
      </c>
      <c r="BC157" s="72" t="s">
        <v>1657</v>
      </c>
      <c r="BD157" s="72" t="s">
        <v>1657</v>
      </c>
      <c r="BE157" s="72" t="s">
        <v>1657</v>
      </c>
    </row>
    <row r="158" spans="1:57">
      <c r="A158" s="72">
        <v>179890</v>
      </c>
      <c r="B158" s="72">
        <v>2562</v>
      </c>
      <c r="C158" s="72">
        <v>1</v>
      </c>
      <c r="D158" s="72" t="s">
        <v>1774</v>
      </c>
      <c r="E158" s="72" t="s">
        <v>178</v>
      </c>
      <c r="F158" s="72">
        <v>1082223</v>
      </c>
      <c r="G158" s="73">
        <v>241649</v>
      </c>
      <c r="H158" s="72">
        <v>10669</v>
      </c>
      <c r="I158" s="72" t="s">
        <v>124</v>
      </c>
      <c r="J158" s="72">
        <v>10</v>
      </c>
      <c r="K158" s="72">
        <v>14632</v>
      </c>
      <c r="L158" s="72">
        <v>5</v>
      </c>
      <c r="M158" s="72" t="s">
        <v>125</v>
      </c>
      <c r="N158" s="72" t="s">
        <v>179</v>
      </c>
      <c r="O158" s="72" t="s">
        <v>127</v>
      </c>
      <c r="P158" s="72" t="s">
        <v>180</v>
      </c>
      <c r="Q158" s="72" t="s">
        <v>129</v>
      </c>
      <c r="R158" s="72">
        <v>19520404</v>
      </c>
      <c r="S158" s="72">
        <v>44</v>
      </c>
      <c r="T158" s="72">
        <v>66</v>
      </c>
      <c r="U158" s="72">
        <v>1</v>
      </c>
      <c r="V158" s="72" t="s">
        <v>1654</v>
      </c>
      <c r="W158" s="72" t="s">
        <v>130</v>
      </c>
      <c r="X158" s="72">
        <v>31</v>
      </c>
      <c r="Y158" s="72">
        <v>3</v>
      </c>
      <c r="Z158" s="72" t="s">
        <v>181</v>
      </c>
      <c r="AA158" s="72" t="s">
        <v>6</v>
      </c>
      <c r="AB158" s="72" t="s">
        <v>124</v>
      </c>
      <c r="AC158" s="72">
        <v>924193786</v>
      </c>
      <c r="AD158" s="72" t="s">
        <v>132</v>
      </c>
      <c r="AE158" s="72" t="s">
        <v>140</v>
      </c>
      <c r="AF158" s="72"/>
      <c r="AG158" s="72"/>
      <c r="AH158" s="72"/>
      <c r="AI158" s="72"/>
      <c r="AJ158" s="72" t="s">
        <v>134</v>
      </c>
      <c r="AK158" s="72" t="s">
        <v>135</v>
      </c>
      <c r="AL158" s="72">
        <v>0</v>
      </c>
      <c r="AM158" s="72">
        <v>1</v>
      </c>
      <c r="AN158" s="72" t="s">
        <v>1655</v>
      </c>
      <c r="AO158" s="72">
        <v>6</v>
      </c>
      <c r="AP158" s="73">
        <v>241649</v>
      </c>
      <c r="AQ158" s="72" t="s">
        <v>41</v>
      </c>
      <c r="AR158" s="72" t="s">
        <v>182</v>
      </c>
      <c r="AS158" s="72"/>
      <c r="AT158" s="72"/>
      <c r="AU158" s="72"/>
      <c r="AV158" s="73">
        <v>43322</v>
      </c>
      <c r="AW158" s="72" t="s">
        <v>1656</v>
      </c>
      <c r="AX158" s="72" t="s">
        <v>1656</v>
      </c>
      <c r="AY158" s="72" t="s">
        <v>1656</v>
      </c>
      <c r="AZ158" s="72" t="s">
        <v>1656</v>
      </c>
      <c r="BA158" s="72" t="s">
        <v>1657</v>
      </c>
      <c r="BB158" s="72" t="s">
        <v>1657</v>
      </c>
      <c r="BC158" s="72" t="s">
        <v>1657</v>
      </c>
      <c r="BD158" s="72" t="s">
        <v>1657</v>
      </c>
      <c r="BE158" s="72" t="s">
        <v>1657</v>
      </c>
    </row>
    <row r="159" spans="1:57" ht="25.5">
      <c r="A159" s="72">
        <v>255049</v>
      </c>
      <c r="B159" s="72">
        <v>2562</v>
      </c>
      <c r="C159" s="72">
        <v>1</v>
      </c>
      <c r="D159" s="72" t="s">
        <v>2005</v>
      </c>
      <c r="E159" s="72" t="s">
        <v>1279</v>
      </c>
      <c r="F159" s="72">
        <v>25588</v>
      </c>
      <c r="G159" s="72" t="s">
        <v>555</v>
      </c>
      <c r="H159" s="72">
        <v>10946</v>
      </c>
      <c r="I159" s="72" t="s">
        <v>124</v>
      </c>
      <c r="J159" s="72">
        <v>10</v>
      </c>
      <c r="K159" s="72">
        <v>14632</v>
      </c>
      <c r="L159" s="72">
        <v>7</v>
      </c>
      <c r="M159" s="72" t="s">
        <v>171</v>
      </c>
      <c r="N159" s="72" t="s">
        <v>1280</v>
      </c>
      <c r="O159" s="72" t="s">
        <v>150</v>
      </c>
      <c r="P159" s="72" t="s">
        <v>1281</v>
      </c>
      <c r="Q159" s="72" t="s">
        <v>152</v>
      </c>
      <c r="R159" s="72">
        <v>19470101</v>
      </c>
      <c r="S159" s="72">
        <v>39</v>
      </c>
      <c r="T159" s="72">
        <v>72</v>
      </c>
      <c r="U159" s="72">
        <v>1</v>
      </c>
      <c r="V159" s="72" t="s">
        <v>1654</v>
      </c>
      <c r="W159" s="72" t="s">
        <v>219</v>
      </c>
      <c r="X159" s="72">
        <v>8</v>
      </c>
      <c r="Y159" s="72">
        <v>3</v>
      </c>
      <c r="Z159" s="72" t="s">
        <v>390</v>
      </c>
      <c r="AA159" s="72" t="s">
        <v>4</v>
      </c>
      <c r="AB159" s="72" t="s">
        <v>124</v>
      </c>
      <c r="AC159" s="72">
        <v>899628625</v>
      </c>
      <c r="AD159" s="72" t="s">
        <v>132</v>
      </c>
      <c r="AE159" s="72" t="s">
        <v>140</v>
      </c>
      <c r="AF159" s="72"/>
      <c r="AG159" s="72" t="s">
        <v>133</v>
      </c>
      <c r="AH159" s="72"/>
      <c r="AI159" s="72"/>
      <c r="AJ159" s="72" t="s">
        <v>134</v>
      </c>
      <c r="AK159" s="72"/>
      <c r="AL159" s="72">
        <v>0</v>
      </c>
      <c r="AM159" s="72">
        <v>1</v>
      </c>
      <c r="AN159" s="72" t="s">
        <v>1655</v>
      </c>
      <c r="AO159" s="72">
        <v>8</v>
      </c>
      <c r="AP159" s="73">
        <v>242097</v>
      </c>
      <c r="AQ159" s="72" t="s">
        <v>434</v>
      </c>
      <c r="AR159" s="72"/>
      <c r="AS159" s="72" t="s">
        <v>1282</v>
      </c>
      <c r="AT159" s="72"/>
      <c r="AU159" s="72"/>
      <c r="AV159" s="72" t="s">
        <v>1746</v>
      </c>
      <c r="AW159" s="72" t="s">
        <v>1656</v>
      </c>
      <c r="AX159" s="72" t="s">
        <v>1656</v>
      </c>
      <c r="AY159" s="72" t="s">
        <v>1656</v>
      </c>
      <c r="AZ159" s="72" t="s">
        <v>1656</v>
      </c>
      <c r="BA159" s="72" t="s">
        <v>1657</v>
      </c>
      <c r="BB159" s="72" t="s">
        <v>1657</v>
      </c>
      <c r="BC159" s="72" t="s">
        <v>1657</v>
      </c>
      <c r="BD159" s="72" t="s">
        <v>1657</v>
      </c>
      <c r="BE159" s="72" t="s">
        <v>1657</v>
      </c>
    </row>
    <row r="160" spans="1:57">
      <c r="A160" s="72">
        <v>256193</v>
      </c>
      <c r="B160" s="72">
        <v>2562</v>
      </c>
      <c r="C160" s="72">
        <v>1</v>
      </c>
      <c r="D160" s="72" t="s">
        <v>2058</v>
      </c>
      <c r="E160" s="72" t="s">
        <v>639</v>
      </c>
      <c r="F160" s="72">
        <v>30078</v>
      </c>
      <c r="G160" s="73">
        <v>241589</v>
      </c>
      <c r="H160" s="72">
        <v>27967</v>
      </c>
      <c r="I160" s="72" t="s">
        <v>124</v>
      </c>
      <c r="J160" s="72">
        <v>10</v>
      </c>
      <c r="K160" s="72">
        <v>14632</v>
      </c>
      <c r="L160" s="72">
        <v>7</v>
      </c>
      <c r="M160" s="72" t="s">
        <v>420</v>
      </c>
      <c r="N160" s="72" t="s">
        <v>640</v>
      </c>
      <c r="O160" s="72" t="s">
        <v>157</v>
      </c>
      <c r="P160" s="72" t="s">
        <v>641</v>
      </c>
      <c r="Q160" s="72" t="s">
        <v>152</v>
      </c>
      <c r="R160" s="72">
        <v>19881231</v>
      </c>
      <c r="S160" s="72">
        <v>47</v>
      </c>
      <c r="T160" s="72">
        <v>29</v>
      </c>
      <c r="U160" s="72">
        <v>1</v>
      </c>
      <c r="V160" s="72" t="s">
        <v>1654</v>
      </c>
      <c r="W160" s="72" t="s">
        <v>232</v>
      </c>
      <c r="X160" s="72">
        <v>1</v>
      </c>
      <c r="Y160" s="72">
        <v>1</v>
      </c>
      <c r="Z160" s="72" t="s">
        <v>423</v>
      </c>
      <c r="AA160" s="72" t="s">
        <v>19</v>
      </c>
      <c r="AB160" s="72" t="s">
        <v>124</v>
      </c>
      <c r="AC160" s="72">
        <v>658254820</v>
      </c>
      <c r="AD160" s="72" t="s">
        <v>132</v>
      </c>
      <c r="AE160" s="72" t="s">
        <v>225</v>
      </c>
      <c r="AF160" s="72"/>
      <c r="AG160" s="72"/>
      <c r="AH160" s="72" t="s">
        <v>133</v>
      </c>
      <c r="AI160" s="72" t="s">
        <v>133</v>
      </c>
      <c r="AJ160" s="72" t="s">
        <v>134</v>
      </c>
      <c r="AK160" s="72" t="s">
        <v>135</v>
      </c>
      <c r="AL160" s="72">
        <v>0</v>
      </c>
      <c r="AM160" s="72">
        <v>1</v>
      </c>
      <c r="AN160" s="72" t="s">
        <v>1655</v>
      </c>
      <c r="AO160" s="72">
        <v>0</v>
      </c>
      <c r="AP160" s="72"/>
      <c r="AQ160" s="72" t="s">
        <v>35</v>
      </c>
      <c r="AR160" s="72"/>
      <c r="AS160" s="72"/>
      <c r="AT160" s="72"/>
      <c r="AU160" s="72"/>
      <c r="AV160" s="72" t="s">
        <v>1765</v>
      </c>
      <c r="AW160" s="72" t="s">
        <v>1656</v>
      </c>
      <c r="AX160" s="72" t="s">
        <v>1656</v>
      </c>
      <c r="AY160" s="72" t="s">
        <v>1657</v>
      </c>
      <c r="AZ160" s="72" t="s">
        <v>1657</v>
      </c>
      <c r="BA160" s="72" t="s">
        <v>1657</v>
      </c>
      <c r="BB160" s="72" t="s">
        <v>1657</v>
      </c>
      <c r="BC160" s="72" t="s">
        <v>1657</v>
      </c>
      <c r="BD160" s="72" t="s">
        <v>1657</v>
      </c>
      <c r="BE160" s="72" t="s">
        <v>1657</v>
      </c>
    </row>
    <row r="161" spans="1:57">
      <c r="A161" s="72">
        <v>29991</v>
      </c>
      <c r="B161" s="72">
        <v>2562</v>
      </c>
      <c r="C161" s="72">
        <v>1</v>
      </c>
      <c r="D161" s="72" t="s">
        <v>2068</v>
      </c>
      <c r="E161" s="72" t="s">
        <v>1082</v>
      </c>
      <c r="F161" s="72">
        <v>406726</v>
      </c>
      <c r="G161" s="72" t="s">
        <v>398</v>
      </c>
      <c r="H161" s="72">
        <v>11443</v>
      </c>
      <c r="I161" s="72" t="s">
        <v>124</v>
      </c>
      <c r="J161" s="72">
        <v>10</v>
      </c>
      <c r="K161" s="72">
        <v>14632</v>
      </c>
      <c r="L161" s="72">
        <v>6</v>
      </c>
      <c r="M161" s="72" t="s">
        <v>184</v>
      </c>
      <c r="N161" s="72" t="s">
        <v>1083</v>
      </c>
      <c r="O161" s="72" t="s">
        <v>150</v>
      </c>
      <c r="P161" s="72" t="s">
        <v>1084</v>
      </c>
      <c r="Q161" s="72" t="s">
        <v>152</v>
      </c>
      <c r="R161" s="72">
        <v>19560310</v>
      </c>
      <c r="S161" s="72">
        <v>42</v>
      </c>
      <c r="T161" s="72">
        <v>62</v>
      </c>
      <c r="U161" s="72">
        <v>1</v>
      </c>
      <c r="V161" s="72" t="s">
        <v>1654</v>
      </c>
      <c r="W161" s="72" t="s">
        <v>187</v>
      </c>
      <c r="X161" s="72">
        <v>152</v>
      </c>
      <c r="Y161" s="72">
        <v>8</v>
      </c>
      <c r="Z161" s="72" t="s">
        <v>25</v>
      </c>
      <c r="AA161" s="72" t="s">
        <v>25</v>
      </c>
      <c r="AB161" s="72" t="s">
        <v>124</v>
      </c>
      <c r="AC161" s="72" t="s">
        <v>1085</v>
      </c>
      <c r="AD161" s="72" t="s">
        <v>132</v>
      </c>
      <c r="AE161" s="72" t="s">
        <v>198</v>
      </c>
      <c r="AF161" s="72"/>
      <c r="AG161" s="72"/>
      <c r="AH161" s="72"/>
      <c r="AI161" s="72"/>
      <c r="AJ161" s="72" t="s">
        <v>134</v>
      </c>
      <c r="AK161" s="72" t="s">
        <v>135</v>
      </c>
      <c r="AL161" s="72">
        <v>0</v>
      </c>
      <c r="AM161" s="72">
        <v>1</v>
      </c>
      <c r="AN161" s="72" t="s">
        <v>1655</v>
      </c>
      <c r="AO161" s="72">
        <v>6</v>
      </c>
      <c r="AP161" s="72" t="s">
        <v>569</v>
      </c>
      <c r="AQ161" s="72" t="s">
        <v>41</v>
      </c>
      <c r="AR161" s="72" t="s">
        <v>340</v>
      </c>
      <c r="AS161" s="72"/>
      <c r="AT161" s="72"/>
      <c r="AU161" s="72"/>
      <c r="AV161" s="72" t="s">
        <v>2069</v>
      </c>
      <c r="AW161" s="72" t="s">
        <v>1656</v>
      </c>
      <c r="AX161" s="72" t="s">
        <v>1656</v>
      </c>
      <c r="AY161" s="72" t="s">
        <v>1656</v>
      </c>
      <c r="AZ161" s="72" t="s">
        <v>1656</v>
      </c>
      <c r="BA161" s="72" t="s">
        <v>1657</v>
      </c>
      <c r="BB161" s="72" t="s">
        <v>1657</v>
      </c>
      <c r="BC161" s="72" t="s">
        <v>1657</v>
      </c>
      <c r="BD161" s="72" t="s">
        <v>1657</v>
      </c>
      <c r="BE161" s="72" t="s">
        <v>1657</v>
      </c>
    </row>
    <row r="162" spans="1:57">
      <c r="A162" s="72">
        <v>30018</v>
      </c>
      <c r="B162" s="72">
        <v>2562</v>
      </c>
      <c r="C162" s="72">
        <v>1</v>
      </c>
      <c r="D162" s="72" t="s">
        <v>1883</v>
      </c>
      <c r="E162" s="72" t="s">
        <v>854</v>
      </c>
      <c r="F162" s="72">
        <v>274003</v>
      </c>
      <c r="G162" s="73">
        <v>241529</v>
      </c>
      <c r="H162" s="72">
        <v>10954</v>
      </c>
      <c r="I162" s="72" t="s">
        <v>124</v>
      </c>
      <c r="J162" s="72">
        <v>10</v>
      </c>
      <c r="K162" s="72">
        <v>14632</v>
      </c>
      <c r="L162" s="72">
        <v>6</v>
      </c>
      <c r="M162" s="72" t="s">
        <v>148</v>
      </c>
      <c r="N162" s="72" t="s">
        <v>855</v>
      </c>
      <c r="O162" s="72" t="s">
        <v>127</v>
      </c>
      <c r="P162" s="72" t="s">
        <v>856</v>
      </c>
      <c r="Q162" s="72" t="s">
        <v>129</v>
      </c>
      <c r="R162" s="72">
        <v>19430701</v>
      </c>
      <c r="S162" s="72">
        <v>77</v>
      </c>
      <c r="T162" s="72">
        <v>75</v>
      </c>
      <c r="U162" s="72">
        <v>1</v>
      </c>
      <c r="V162" s="72" t="s">
        <v>1654</v>
      </c>
      <c r="W162" s="72" t="s">
        <v>187</v>
      </c>
      <c r="X162" s="74">
        <v>43489</v>
      </c>
      <c r="Y162" s="72">
        <v>0</v>
      </c>
      <c r="Z162" s="72" t="s">
        <v>14</v>
      </c>
      <c r="AA162" s="72" t="s">
        <v>14</v>
      </c>
      <c r="AB162" s="72" t="s">
        <v>124</v>
      </c>
      <c r="AC162" s="72">
        <v>610685046</v>
      </c>
      <c r="AD162" s="72" t="s">
        <v>132</v>
      </c>
      <c r="AE162" s="72" t="s">
        <v>133</v>
      </c>
      <c r="AF162" s="72"/>
      <c r="AG162" s="72" t="s">
        <v>133</v>
      </c>
      <c r="AH162" s="72"/>
      <c r="AI162" s="72"/>
      <c r="AJ162" s="72" t="s">
        <v>133</v>
      </c>
      <c r="AK162" s="72" t="s">
        <v>135</v>
      </c>
      <c r="AL162" s="72">
        <v>0</v>
      </c>
      <c r="AM162" s="72">
        <v>1</v>
      </c>
      <c r="AN162" s="72" t="s">
        <v>1655</v>
      </c>
      <c r="AO162" s="72">
        <v>0</v>
      </c>
      <c r="AP162" s="72"/>
      <c r="AQ162" s="72" t="s">
        <v>35</v>
      </c>
      <c r="AR162" s="72"/>
      <c r="AS162" s="72"/>
      <c r="AT162" s="72"/>
      <c r="AU162" s="72"/>
      <c r="AV162" s="73">
        <v>43467</v>
      </c>
      <c r="AW162" s="72" t="s">
        <v>1656</v>
      </c>
      <c r="AX162" s="72" t="s">
        <v>1656</v>
      </c>
      <c r="AY162" s="72" t="s">
        <v>1657</v>
      </c>
      <c r="AZ162" s="72" t="s">
        <v>1657</v>
      </c>
      <c r="BA162" s="72" t="s">
        <v>1657</v>
      </c>
      <c r="BB162" s="72" t="s">
        <v>1657</v>
      </c>
      <c r="BC162" s="72" t="s">
        <v>1657</v>
      </c>
      <c r="BD162" s="72" t="s">
        <v>1657</v>
      </c>
      <c r="BE162" s="72" t="s">
        <v>1657</v>
      </c>
    </row>
    <row r="163" spans="1:57">
      <c r="A163" s="72">
        <v>30023</v>
      </c>
      <c r="B163" s="72">
        <v>2562</v>
      </c>
      <c r="C163" s="72">
        <v>1</v>
      </c>
      <c r="D163" s="72" t="s">
        <v>1669</v>
      </c>
      <c r="E163" s="72" t="s">
        <v>183</v>
      </c>
      <c r="F163" s="72">
        <v>349114</v>
      </c>
      <c r="G163" s="73">
        <v>241680</v>
      </c>
      <c r="H163" s="72">
        <v>11443</v>
      </c>
      <c r="I163" s="72" t="s">
        <v>124</v>
      </c>
      <c r="J163" s="72">
        <v>10</v>
      </c>
      <c r="K163" s="72">
        <v>14632</v>
      </c>
      <c r="L163" s="72">
        <v>6</v>
      </c>
      <c r="M163" s="72" t="s">
        <v>184</v>
      </c>
      <c r="N163" s="72" t="s">
        <v>185</v>
      </c>
      <c r="O163" s="72" t="s">
        <v>127</v>
      </c>
      <c r="P163" s="72" t="s">
        <v>186</v>
      </c>
      <c r="Q163" s="72" t="s">
        <v>129</v>
      </c>
      <c r="R163" s="72">
        <v>19830216</v>
      </c>
      <c r="S163" s="72">
        <v>45</v>
      </c>
      <c r="T163" s="72">
        <v>35</v>
      </c>
      <c r="U163" s="72">
        <v>1</v>
      </c>
      <c r="V163" s="72" t="s">
        <v>1654</v>
      </c>
      <c r="W163" s="72" t="s">
        <v>187</v>
      </c>
      <c r="X163" s="72">
        <v>726</v>
      </c>
      <c r="Y163" s="72">
        <v>5</v>
      </c>
      <c r="Z163" s="72" t="s">
        <v>188</v>
      </c>
      <c r="AA163" s="72" t="s">
        <v>21</v>
      </c>
      <c r="AB163" s="72" t="s">
        <v>124</v>
      </c>
      <c r="AC163" s="72">
        <v>901262169</v>
      </c>
      <c r="AD163" s="72" t="s">
        <v>132</v>
      </c>
      <c r="AE163" s="72" t="s">
        <v>133</v>
      </c>
      <c r="AF163" s="72"/>
      <c r="AG163" s="72" t="s">
        <v>133</v>
      </c>
      <c r="AH163" s="72"/>
      <c r="AI163" s="72"/>
      <c r="AJ163" s="72" t="s">
        <v>133</v>
      </c>
      <c r="AK163" s="72" t="s">
        <v>135</v>
      </c>
      <c r="AL163" s="72">
        <v>0</v>
      </c>
      <c r="AM163" s="72">
        <v>1</v>
      </c>
      <c r="AN163" s="72" t="s">
        <v>1655</v>
      </c>
      <c r="AO163" s="72">
        <v>0</v>
      </c>
      <c r="AP163" s="72"/>
      <c r="AQ163" s="72" t="s">
        <v>35</v>
      </c>
      <c r="AR163" s="72"/>
      <c r="AS163" s="72"/>
      <c r="AT163" s="72"/>
      <c r="AU163" s="72"/>
      <c r="AV163" s="72" t="s">
        <v>2122</v>
      </c>
      <c r="AW163" s="72" t="s">
        <v>1656</v>
      </c>
      <c r="AX163" s="72" t="s">
        <v>1656</v>
      </c>
      <c r="AY163" s="72" t="s">
        <v>1657</v>
      </c>
      <c r="AZ163" s="72" t="s">
        <v>1657</v>
      </c>
      <c r="BA163" s="72" t="s">
        <v>1657</v>
      </c>
      <c r="BB163" s="72" t="s">
        <v>1657</v>
      </c>
      <c r="BC163" s="72" t="s">
        <v>1657</v>
      </c>
      <c r="BD163" s="72" t="s">
        <v>1657</v>
      </c>
      <c r="BE163" s="72" t="s">
        <v>1657</v>
      </c>
    </row>
    <row r="164" spans="1:57">
      <c r="A164" s="72">
        <v>66578</v>
      </c>
      <c r="B164" s="72">
        <v>2562</v>
      </c>
      <c r="C164" s="72">
        <v>1</v>
      </c>
      <c r="D164" s="72" t="s">
        <v>1861</v>
      </c>
      <c r="E164" s="72" t="s">
        <v>1009</v>
      </c>
      <c r="F164" s="72">
        <v>1007177</v>
      </c>
      <c r="G164" s="73">
        <v>241527</v>
      </c>
      <c r="H164" s="72">
        <v>10669</v>
      </c>
      <c r="I164" s="72" t="s">
        <v>124</v>
      </c>
      <c r="J164" s="72">
        <v>10</v>
      </c>
      <c r="K164" s="72">
        <v>14632</v>
      </c>
      <c r="L164" s="72">
        <v>5</v>
      </c>
      <c r="M164" s="72" t="s">
        <v>125</v>
      </c>
      <c r="N164" s="72" t="s">
        <v>1010</v>
      </c>
      <c r="O164" s="72" t="s">
        <v>150</v>
      </c>
      <c r="P164" s="72" t="s">
        <v>1011</v>
      </c>
      <c r="Q164" s="72" t="s">
        <v>152</v>
      </c>
      <c r="R164" s="72">
        <v>19500802</v>
      </c>
      <c r="S164" s="72">
        <v>38</v>
      </c>
      <c r="T164" s="72">
        <v>68</v>
      </c>
      <c r="U164" s="72">
        <v>1</v>
      </c>
      <c r="V164" s="72" t="s">
        <v>1654</v>
      </c>
      <c r="W164" s="72" t="s">
        <v>130</v>
      </c>
      <c r="X164" s="72" t="s">
        <v>1012</v>
      </c>
      <c r="Y164" s="72">
        <v>0</v>
      </c>
      <c r="Z164" s="72" t="s">
        <v>194</v>
      </c>
      <c r="AA164" s="72" t="s">
        <v>146</v>
      </c>
      <c r="AB164" s="72" t="s">
        <v>124</v>
      </c>
      <c r="AC164" s="72"/>
      <c r="AD164" s="72" t="s">
        <v>132</v>
      </c>
      <c r="AE164" s="72" t="s">
        <v>133</v>
      </c>
      <c r="AF164" s="72"/>
      <c r="AG164" s="72"/>
      <c r="AH164" s="72"/>
      <c r="AI164" s="72"/>
      <c r="AJ164" s="72" t="s">
        <v>133</v>
      </c>
      <c r="AK164" s="72"/>
      <c r="AL164" s="72">
        <v>0</v>
      </c>
      <c r="AM164" s="72">
        <v>1</v>
      </c>
      <c r="AN164" s="72" t="s">
        <v>1655</v>
      </c>
      <c r="AO164" s="72">
        <v>0</v>
      </c>
      <c r="AP164" s="72"/>
      <c r="AQ164" s="72" t="s">
        <v>35</v>
      </c>
      <c r="AR164" s="72"/>
      <c r="AS164" s="72"/>
      <c r="AT164" s="72"/>
      <c r="AU164" s="72"/>
      <c r="AV164" s="72" t="s">
        <v>1688</v>
      </c>
      <c r="AW164" s="72" t="s">
        <v>1656</v>
      </c>
      <c r="AX164" s="72" t="s">
        <v>1656</v>
      </c>
      <c r="AY164" s="72" t="s">
        <v>1657</v>
      </c>
      <c r="AZ164" s="72" t="s">
        <v>1657</v>
      </c>
      <c r="BA164" s="72" t="s">
        <v>1657</v>
      </c>
      <c r="BB164" s="72" t="s">
        <v>1657</v>
      </c>
      <c r="BC164" s="72" t="s">
        <v>1657</v>
      </c>
      <c r="BD164" s="72" t="s">
        <v>1657</v>
      </c>
      <c r="BE164" s="72" t="s">
        <v>1657</v>
      </c>
    </row>
    <row r="165" spans="1:57">
      <c r="A165" s="72">
        <v>104181</v>
      </c>
      <c r="B165" s="72">
        <v>2562</v>
      </c>
      <c r="C165" s="72">
        <v>1</v>
      </c>
      <c r="D165" s="72" t="s">
        <v>1974</v>
      </c>
      <c r="E165" s="72" t="s">
        <v>1243</v>
      </c>
      <c r="F165" s="72">
        <v>1240651</v>
      </c>
      <c r="G165" s="72" t="s">
        <v>807</v>
      </c>
      <c r="H165" s="72">
        <v>10669</v>
      </c>
      <c r="I165" s="72" t="s">
        <v>124</v>
      </c>
      <c r="J165" s="72">
        <v>10</v>
      </c>
      <c r="K165" s="72">
        <v>14632</v>
      </c>
      <c r="L165" s="72">
        <v>5</v>
      </c>
      <c r="M165" s="72" t="s">
        <v>125</v>
      </c>
      <c r="N165" s="72" t="s">
        <v>1244</v>
      </c>
      <c r="O165" s="72" t="s">
        <v>150</v>
      </c>
      <c r="P165" s="72" t="s">
        <v>1245</v>
      </c>
      <c r="Q165" s="72" t="s">
        <v>152</v>
      </c>
      <c r="R165" s="72">
        <v>19580101</v>
      </c>
      <c r="S165" s="72">
        <v>54</v>
      </c>
      <c r="T165" s="72">
        <v>60</v>
      </c>
      <c r="U165" s="72">
        <v>1</v>
      </c>
      <c r="V165" s="72" t="s">
        <v>1654</v>
      </c>
      <c r="W165" s="72" t="s">
        <v>130</v>
      </c>
      <c r="X165" s="72">
        <v>100</v>
      </c>
      <c r="Y165" s="72">
        <v>10</v>
      </c>
      <c r="Z165" s="72" t="s">
        <v>428</v>
      </c>
      <c r="AA165" s="72" t="s">
        <v>21</v>
      </c>
      <c r="AB165" s="72" t="s">
        <v>124</v>
      </c>
      <c r="AC165" s="72">
        <v>833865241</v>
      </c>
      <c r="AD165" s="72" t="s">
        <v>132</v>
      </c>
      <c r="AE165" s="72" t="s">
        <v>133</v>
      </c>
      <c r="AF165" s="72"/>
      <c r="AG165" s="72"/>
      <c r="AH165" s="72"/>
      <c r="AI165" s="72"/>
      <c r="AJ165" s="72" t="s">
        <v>133</v>
      </c>
      <c r="AK165" s="72"/>
      <c r="AL165" s="72">
        <v>0</v>
      </c>
      <c r="AM165" s="72">
        <v>1</v>
      </c>
      <c r="AN165" s="72" t="s">
        <v>1655</v>
      </c>
      <c r="AO165" s="72">
        <v>6</v>
      </c>
      <c r="AP165" s="72" t="s">
        <v>807</v>
      </c>
      <c r="AQ165" s="72" t="s">
        <v>41</v>
      </c>
      <c r="AR165" s="72" t="s">
        <v>184</v>
      </c>
      <c r="AS165" s="72"/>
      <c r="AT165" s="72"/>
      <c r="AU165" s="72"/>
      <c r="AV165" s="72" t="s">
        <v>1975</v>
      </c>
      <c r="AW165" s="72" t="s">
        <v>1656</v>
      </c>
      <c r="AX165" s="72" t="s">
        <v>1656</v>
      </c>
      <c r="AY165" s="72" t="s">
        <v>1656</v>
      </c>
      <c r="AZ165" s="72" t="s">
        <v>1657</v>
      </c>
      <c r="BA165" s="72" t="s">
        <v>1656</v>
      </c>
      <c r="BB165" s="72" t="s">
        <v>1657</v>
      </c>
      <c r="BC165" s="72" t="s">
        <v>1657</v>
      </c>
      <c r="BD165" s="72" t="s">
        <v>1657</v>
      </c>
      <c r="BE165" s="72" t="s">
        <v>1657</v>
      </c>
    </row>
    <row r="166" spans="1:57">
      <c r="A166" s="72">
        <v>105307</v>
      </c>
      <c r="B166" s="72">
        <v>2562</v>
      </c>
      <c r="C166" s="72">
        <v>1</v>
      </c>
      <c r="D166" s="72" t="s">
        <v>1873</v>
      </c>
      <c r="E166" s="72" t="s">
        <v>1062</v>
      </c>
      <c r="F166" s="72">
        <v>265601</v>
      </c>
      <c r="G166" s="72" t="s">
        <v>357</v>
      </c>
      <c r="H166" s="72">
        <v>11443</v>
      </c>
      <c r="I166" s="72" t="s">
        <v>124</v>
      </c>
      <c r="J166" s="72">
        <v>10</v>
      </c>
      <c r="K166" s="72">
        <v>14632</v>
      </c>
      <c r="L166" s="72">
        <v>6</v>
      </c>
      <c r="M166" s="72" t="s">
        <v>184</v>
      </c>
      <c r="N166" s="72" t="s">
        <v>1063</v>
      </c>
      <c r="O166" s="72" t="s">
        <v>127</v>
      </c>
      <c r="P166" s="72" t="s">
        <v>1064</v>
      </c>
      <c r="Q166" s="72" t="s">
        <v>129</v>
      </c>
      <c r="R166" s="72">
        <v>19380514</v>
      </c>
      <c r="S166" s="72">
        <v>40</v>
      </c>
      <c r="T166" s="72">
        <v>80</v>
      </c>
      <c r="U166" s="72">
        <v>1</v>
      </c>
      <c r="V166" s="72" t="s">
        <v>1654</v>
      </c>
      <c r="W166" s="72" t="s">
        <v>130</v>
      </c>
      <c r="X166" s="72">
        <v>287</v>
      </c>
      <c r="Y166" s="72">
        <v>3</v>
      </c>
      <c r="Z166" s="72" t="s">
        <v>480</v>
      </c>
      <c r="AA166" s="72" t="s">
        <v>21</v>
      </c>
      <c r="AB166" s="72" t="s">
        <v>124</v>
      </c>
      <c r="AC166" s="72">
        <v>971796240</v>
      </c>
      <c r="AD166" s="72" t="s">
        <v>132</v>
      </c>
      <c r="AE166" s="72" t="s">
        <v>198</v>
      </c>
      <c r="AF166" s="72"/>
      <c r="AG166" s="72" t="s">
        <v>133</v>
      </c>
      <c r="AH166" s="72" t="s">
        <v>133</v>
      </c>
      <c r="AI166" s="72"/>
      <c r="AJ166" s="72" t="s">
        <v>134</v>
      </c>
      <c r="AK166" s="72" t="s">
        <v>135</v>
      </c>
      <c r="AL166" s="72">
        <v>0</v>
      </c>
      <c r="AM166" s="72">
        <v>1</v>
      </c>
      <c r="AN166" s="72" t="s">
        <v>1655</v>
      </c>
      <c r="AO166" s="72">
        <v>0</v>
      </c>
      <c r="AP166" s="72"/>
      <c r="AQ166" s="72" t="s">
        <v>35</v>
      </c>
      <c r="AR166" s="72"/>
      <c r="AS166" s="72"/>
      <c r="AT166" s="72"/>
      <c r="AU166" s="72"/>
      <c r="AV166" s="72" t="s">
        <v>2122</v>
      </c>
      <c r="AW166" s="72" t="s">
        <v>1656</v>
      </c>
      <c r="AX166" s="72" t="s">
        <v>1656</v>
      </c>
      <c r="AY166" s="72" t="s">
        <v>1657</v>
      </c>
      <c r="AZ166" s="72" t="s">
        <v>1657</v>
      </c>
      <c r="BA166" s="72" t="s">
        <v>1657</v>
      </c>
      <c r="BB166" s="72" t="s">
        <v>1657</v>
      </c>
      <c r="BC166" s="72" t="s">
        <v>1657</v>
      </c>
      <c r="BD166" s="72" t="s">
        <v>1657</v>
      </c>
      <c r="BE166" s="72" t="s">
        <v>1657</v>
      </c>
    </row>
    <row r="167" spans="1:57">
      <c r="A167" s="72">
        <v>178592</v>
      </c>
      <c r="B167" s="72">
        <v>2562</v>
      </c>
      <c r="C167" s="72">
        <v>1</v>
      </c>
      <c r="D167" s="72" t="s">
        <v>2074</v>
      </c>
      <c r="E167" s="72" t="s">
        <v>964</v>
      </c>
      <c r="F167" s="72">
        <v>21997</v>
      </c>
      <c r="G167" s="72" t="s">
        <v>965</v>
      </c>
      <c r="H167" s="72">
        <v>10953</v>
      </c>
      <c r="I167" s="72" t="s">
        <v>124</v>
      </c>
      <c r="J167" s="72">
        <v>10</v>
      </c>
      <c r="K167" s="72">
        <v>14632</v>
      </c>
      <c r="L167" s="72">
        <v>7</v>
      </c>
      <c r="M167" s="72" t="s">
        <v>768</v>
      </c>
      <c r="N167" s="72" t="s">
        <v>966</v>
      </c>
      <c r="O167" s="72" t="s">
        <v>127</v>
      </c>
      <c r="P167" s="72" t="s">
        <v>967</v>
      </c>
      <c r="Q167" s="72" t="s">
        <v>129</v>
      </c>
      <c r="R167" s="72">
        <v>19470101</v>
      </c>
      <c r="S167" s="72">
        <v>65</v>
      </c>
      <c r="T167" s="72">
        <v>72</v>
      </c>
      <c r="U167" s="72">
        <v>1</v>
      </c>
      <c r="V167" s="72" t="s">
        <v>1654</v>
      </c>
      <c r="W167" s="72" t="s">
        <v>130</v>
      </c>
      <c r="X167" s="72">
        <v>1</v>
      </c>
      <c r="Y167" s="72">
        <v>5</v>
      </c>
      <c r="Z167" s="72" t="s">
        <v>968</v>
      </c>
      <c r="AA167" s="72" t="s">
        <v>3</v>
      </c>
      <c r="AB167" s="72" t="s">
        <v>124</v>
      </c>
      <c r="AC167" s="72"/>
      <c r="AD167" s="72" t="s">
        <v>132</v>
      </c>
      <c r="AE167" s="72" t="s">
        <v>206</v>
      </c>
      <c r="AF167" s="72"/>
      <c r="AG167" s="72" t="s">
        <v>133</v>
      </c>
      <c r="AH167" s="72"/>
      <c r="AI167" s="72"/>
      <c r="AJ167" s="72" t="s">
        <v>134</v>
      </c>
      <c r="AK167" s="72" t="s">
        <v>226</v>
      </c>
      <c r="AL167" s="72">
        <v>0</v>
      </c>
      <c r="AM167" s="72">
        <v>1</v>
      </c>
      <c r="AN167" s="72" t="s">
        <v>1655</v>
      </c>
      <c r="AO167" s="72">
        <v>0</v>
      </c>
      <c r="AP167" s="72"/>
      <c r="AQ167" s="72" t="s">
        <v>35</v>
      </c>
      <c r="AR167" s="72"/>
      <c r="AS167" s="72"/>
      <c r="AT167" s="72"/>
      <c r="AU167" s="72"/>
      <c r="AV167" s="72" t="s">
        <v>1765</v>
      </c>
      <c r="AW167" s="72" t="s">
        <v>1656</v>
      </c>
      <c r="AX167" s="72" t="s">
        <v>1656</v>
      </c>
      <c r="AY167" s="72" t="s">
        <v>1657</v>
      </c>
      <c r="AZ167" s="72" t="s">
        <v>1657</v>
      </c>
      <c r="BA167" s="72" t="s">
        <v>1657</v>
      </c>
      <c r="BB167" s="72" t="s">
        <v>1657</v>
      </c>
      <c r="BC167" s="72" t="s">
        <v>1657</v>
      </c>
      <c r="BD167" s="72" t="s">
        <v>1657</v>
      </c>
      <c r="BE167" s="72" t="s">
        <v>1657</v>
      </c>
    </row>
    <row r="168" spans="1:57">
      <c r="A168" s="72">
        <v>216195</v>
      </c>
      <c r="B168" s="72">
        <v>2562</v>
      </c>
      <c r="C168" s="72">
        <v>1</v>
      </c>
      <c r="D168" s="72" t="s">
        <v>1977</v>
      </c>
      <c r="E168" s="72" t="s">
        <v>1166</v>
      </c>
      <c r="F168" s="72">
        <v>40571</v>
      </c>
      <c r="G168" s="73">
        <v>241590</v>
      </c>
      <c r="H168" s="72">
        <v>10956</v>
      </c>
      <c r="I168" s="72" t="s">
        <v>124</v>
      </c>
      <c r="J168" s="72">
        <v>10</v>
      </c>
      <c r="K168" s="72">
        <v>14632</v>
      </c>
      <c r="L168" s="72">
        <v>7</v>
      </c>
      <c r="M168" s="72" t="s">
        <v>252</v>
      </c>
      <c r="N168" s="72" t="s">
        <v>1167</v>
      </c>
      <c r="O168" s="72" t="s">
        <v>150</v>
      </c>
      <c r="P168" s="72" t="s">
        <v>1168</v>
      </c>
      <c r="Q168" s="72" t="s">
        <v>152</v>
      </c>
      <c r="R168" s="72">
        <v>19440101</v>
      </c>
      <c r="S168" s="72">
        <v>44</v>
      </c>
      <c r="T168" s="72">
        <v>75</v>
      </c>
      <c r="U168" s="72">
        <v>1</v>
      </c>
      <c r="V168" s="72" t="s">
        <v>1654</v>
      </c>
      <c r="W168" s="72" t="s">
        <v>219</v>
      </c>
      <c r="X168" s="72" t="s">
        <v>1169</v>
      </c>
      <c r="Y168" s="72">
        <v>13</v>
      </c>
      <c r="Z168" s="72" t="s">
        <v>256</v>
      </c>
      <c r="AA168" s="72" t="s">
        <v>15</v>
      </c>
      <c r="AB168" s="72" t="s">
        <v>124</v>
      </c>
      <c r="AC168" s="72" t="s">
        <v>1170</v>
      </c>
      <c r="AD168" s="72" t="s">
        <v>132</v>
      </c>
      <c r="AE168" s="72" t="s">
        <v>198</v>
      </c>
      <c r="AF168" s="72"/>
      <c r="AG168" s="72" t="s">
        <v>133</v>
      </c>
      <c r="AH168" s="72"/>
      <c r="AI168" s="72"/>
      <c r="AJ168" s="72" t="s">
        <v>134</v>
      </c>
      <c r="AK168" s="72" t="s">
        <v>135</v>
      </c>
      <c r="AL168" s="72">
        <v>0</v>
      </c>
      <c r="AM168" s="72">
        <v>1</v>
      </c>
      <c r="AN168" s="72" t="s">
        <v>1655</v>
      </c>
      <c r="AO168" s="72">
        <v>0</v>
      </c>
      <c r="AP168" s="72"/>
      <c r="AQ168" s="72" t="s">
        <v>35</v>
      </c>
      <c r="AR168" s="72"/>
      <c r="AS168" s="72"/>
      <c r="AT168" s="72"/>
      <c r="AU168" s="72"/>
      <c r="AV168" s="73">
        <v>43467</v>
      </c>
      <c r="AW168" s="72" t="s">
        <v>1656</v>
      </c>
      <c r="AX168" s="72" t="s">
        <v>1656</v>
      </c>
      <c r="AY168" s="72" t="s">
        <v>1657</v>
      </c>
      <c r="AZ168" s="72" t="s">
        <v>1657</v>
      </c>
      <c r="BA168" s="72" t="s">
        <v>1657</v>
      </c>
      <c r="BB168" s="72" t="s">
        <v>1657</v>
      </c>
      <c r="BC168" s="72" t="s">
        <v>1657</v>
      </c>
      <c r="BD168" s="72" t="s">
        <v>1657</v>
      </c>
      <c r="BE168" s="72" t="s">
        <v>1657</v>
      </c>
    </row>
    <row r="169" spans="1:57">
      <c r="A169" s="72">
        <v>216618</v>
      </c>
      <c r="B169" s="72">
        <v>2562</v>
      </c>
      <c r="C169" s="72">
        <v>1</v>
      </c>
      <c r="D169" s="72" t="s">
        <v>1939</v>
      </c>
      <c r="E169" s="72" t="s">
        <v>1416</v>
      </c>
      <c r="F169" s="72">
        <v>48675</v>
      </c>
      <c r="G169" s="72" t="s">
        <v>199</v>
      </c>
      <c r="H169" s="72">
        <v>21984</v>
      </c>
      <c r="I169" s="72" t="s">
        <v>124</v>
      </c>
      <c r="J169" s="72">
        <v>10</v>
      </c>
      <c r="K169" s="72">
        <v>14632</v>
      </c>
      <c r="L169" s="72">
        <v>6</v>
      </c>
      <c r="M169" s="72" t="s">
        <v>155</v>
      </c>
      <c r="N169" s="72" t="s">
        <v>1417</v>
      </c>
      <c r="O169" s="72" t="s">
        <v>127</v>
      </c>
      <c r="P169" s="72" t="s">
        <v>1418</v>
      </c>
      <c r="Q169" s="72" t="s">
        <v>129</v>
      </c>
      <c r="R169" s="72">
        <v>19710101</v>
      </c>
      <c r="S169" s="72">
        <v>35</v>
      </c>
      <c r="T169" s="72">
        <v>48</v>
      </c>
      <c r="U169" s="72">
        <v>1</v>
      </c>
      <c r="V169" s="72" t="s">
        <v>1654</v>
      </c>
      <c r="W169" s="72" t="s">
        <v>232</v>
      </c>
      <c r="X169" s="72">
        <v>31</v>
      </c>
      <c r="Y169" s="72">
        <v>6</v>
      </c>
      <c r="Z169" s="72" t="s">
        <v>489</v>
      </c>
      <c r="AA169" s="72" t="s">
        <v>146</v>
      </c>
      <c r="AB169" s="72" t="s">
        <v>124</v>
      </c>
      <c r="AC169" s="72"/>
      <c r="AD169" s="72" t="s">
        <v>132</v>
      </c>
      <c r="AE169" s="72" t="s">
        <v>198</v>
      </c>
      <c r="AF169" s="72"/>
      <c r="AG169" s="72" t="s">
        <v>133</v>
      </c>
      <c r="AH169" s="72"/>
      <c r="AI169" s="72"/>
      <c r="AJ169" s="72" t="s">
        <v>134</v>
      </c>
      <c r="AK169" s="72" t="s">
        <v>135</v>
      </c>
      <c r="AL169" s="72">
        <v>0</v>
      </c>
      <c r="AM169" s="72">
        <v>1</v>
      </c>
      <c r="AN169" s="72" t="s">
        <v>1655</v>
      </c>
      <c r="AO169" s="72">
        <v>0</v>
      </c>
      <c r="AP169" s="72"/>
      <c r="AQ169" s="72" t="s">
        <v>35</v>
      </c>
      <c r="AR169" s="72"/>
      <c r="AS169" s="72"/>
      <c r="AT169" s="72"/>
      <c r="AU169" s="72"/>
      <c r="AV169" s="72" t="s">
        <v>2120</v>
      </c>
      <c r="AW169" s="72" t="s">
        <v>1656</v>
      </c>
      <c r="AX169" s="72" t="s">
        <v>1657</v>
      </c>
      <c r="AY169" s="72" t="s">
        <v>1656</v>
      </c>
      <c r="AZ169" s="72" t="s">
        <v>1656</v>
      </c>
      <c r="BA169" s="72" t="s">
        <v>1657</v>
      </c>
      <c r="BB169" s="72" t="s">
        <v>1657</v>
      </c>
      <c r="BC169" s="72" t="s">
        <v>1657</v>
      </c>
      <c r="BD169" s="72" t="s">
        <v>1657</v>
      </c>
      <c r="BE169" s="72" t="s">
        <v>1657</v>
      </c>
    </row>
    <row r="170" spans="1:57">
      <c r="A170" s="72">
        <v>180961</v>
      </c>
      <c r="B170" s="72">
        <v>2562</v>
      </c>
      <c r="C170" s="72">
        <v>1</v>
      </c>
      <c r="D170" s="72" t="s">
        <v>1954</v>
      </c>
      <c r="E170" s="72" t="s">
        <v>276</v>
      </c>
      <c r="F170" s="72">
        <v>2207055</v>
      </c>
      <c r="G170" s="73">
        <v>241589</v>
      </c>
      <c r="H170" s="72">
        <v>10669</v>
      </c>
      <c r="I170" s="72" t="s">
        <v>124</v>
      </c>
      <c r="J170" s="72">
        <v>10</v>
      </c>
      <c r="K170" s="72">
        <v>14632</v>
      </c>
      <c r="L170" s="72">
        <v>5</v>
      </c>
      <c r="M170" s="72" t="s">
        <v>125</v>
      </c>
      <c r="N170" s="72" t="s">
        <v>277</v>
      </c>
      <c r="O170" s="72" t="s">
        <v>278</v>
      </c>
      <c r="P170" s="72" t="s">
        <v>279</v>
      </c>
      <c r="Q170" s="72" t="s">
        <v>152</v>
      </c>
      <c r="R170" s="72">
        <v>20061213</v>
      </c>
      <c r="S170" s="72">
        <v>37</v>
      </c>
      <c r="T170" s="72">
        <v>12</v>
      </c>
      <c r="U170" s="72">
        <v>1</v>
      </c>
      <c r="V170" s="72" t="s">
        <v>1654</v>
      </c>
      <c r="W170" s="72" t="s">
        <v>280</v>
      </c>
      <c r="X170" s="72">
        <v>22</v>
      </c>
      <c r="Y170" s="72">
        <v>7</v>
      </c>
      <c r="Z170" s="72" t="s">
        <v>212</v>
      </c>
      <c r="AA170" s="72" t="s">
        <v>281</v>
      </c>
      <c r="AB170" s="72" t="s">
        <v>282</v>
      </c>
      <c r="AC170" s="72">
        <v>879650885</v>
      </c>
      <c r="AD170" s="72" t="s">
        <v>132</v>
      </c>
      <c r="AE170" s="72" t="s">
        <v>133</v>
      </c>
      <c r="AF170" s="72"/>
      <c r="AG170" s="72"/>
      <c r="AH170" s="72" t="s">
        <v>133</v>
      </c>
      <c r="AI170" s="72"/>
      <c r="AJ170" s="72" t="s">
        <v>133</v>
      </c>
      <c r="AK170" s="72"/>
      <c r="AL170" s="72">
        <v>0</v>
      </c>
      <c r="AM170" s="72">
        <v>1</v>
      </c>
      <c r="AN170" s="72" t="s">
        <v>1655</v>
      </c>
      <c r="AO170" s="72">
        <v>0</v>
      </c>
      <c r="AP170" s="72"/>
      <c r="AQ170" s="72" t="s">
        <v>35</v>
      </c>
      <c r="AR170" s="72"/>
      <c r="AS170" s="72"/>
      <c r="AT170" s="72"/>
      <c r="AU170" s="72"/>
      <c r="AV170" s="72" t="s">
        <v>2120</v>
      </c>
      <c r="AW170" s="72" t="s">
        <v>1656</v>
      </c>
      <c r="AX170" s="72" t="s">
        <v>1656</v>
      </c>
      <c r="AY170" s="72" t="s">
        <v>1657</v>
      </c>
      <c r="AZ170" s="72" t="s">
        <v>1657</v>
      </c>
      <c r="BA170" s="72" t="s">
        <v>1657</v>
      </c>
      <c r="BB170" s="72" t="s">
        <v>1657</v>
      </c>
      <c r="BC170" s="72" t="s">
        <v>1657</v>
      </c>
      <c r="BD170" s="72" t="s">
        <v>1657</v>
      </c>
      <c r="BE170" s="72" t="s">
        <v>1657</v>
      </c>
    </row>
    <row r="171" spans="1:57" ht="25.5">
      <c r="A171" s="72">
        <v>181273</v>
      </c>
      <c r="B171" s="72">
        <v>2562</v>
      </c>
      <c r="C171" s="72">
        <v>1</v>
      </c>
      <c r="D171" s="72" t="s">
        <v>1813</v>
      </c>
      <c r="E171" s="72" t="s">
        <v>296</v>
      </c>
      <c r="F171" s="72">
        <v>2691</v>
      </c>
      <c r="G171" s="72" t="s">
        <v>190</v>
      </c>
      <c r="H171" s="72">
        <v>10944</v>
      </c>
      <c r="I171" s="72" t="s">
        <v>124</v>
      </c>
      <c r="J171" s="72">
        <v>10</v>
      </c>
      <c r="K171" s="72">
        <v>14632</v>
      </c>
      <c r="L171" s="72">
        <v>7</v>
      </c>
      <c r="M171" s="72" t="s">
        <v>297</v>
      </c>
      <c r="N171" s="72" t="s">
        <v>298</v>
      </c>
      <c r="O171" s="72" t="s">
        <v>127</v>
      </c>
      <c r="P171" s="72" t="s">
        <v>299</v>
      </c>
      <c r="Q171" s="72" t="s">
        <v>129</v>
      </c>
      <c r="R171" s="72">
        <v>19480819</v>
      </c>
      <c r="S171" s="72">
        <v>33</v>
      </c>
      <c r="T171" s="72">
        <v>70</v>
      </c>
      <c r="U171" s="72">
        <v>1</v>
      </c>
      <c r="V171" s="72" t="s">
        <v>1654</v>
      </c>
      <c r="W171" s="72" t="s">
        <v>219</v>
      </c>
      <c r="X171" s="72">
        <v>19</v>
      </c>
      <c r="Y171" s="72">
        <v>12</v>
      </c>
      <c r="Z171" s="72" t="s">
        <v>139</v>
      </c>
      <c r="AA171" s="72" t="s">
        <v>13</v>
      </c>
      <c r="AB171" s="72" t="s">
        <v>124</v>
      </c>
      <c r="AC171" s="72"/>
      <c r="AD171" s="72" t="s">
        <v>132</v>
      </c>
      <c r="AE171" s="72" t="s">
        <v>140</v>
      </c>
      <c r="AF171" s="72"/>
      <c r="AG171" s="72" t="s">
        <v>198</v>
      </c>
      <c r="AH171" s="72" t="s">
        <v>133</v>
      </c>
      <c r="AI171" s="72"/>
      <c r="AJ171" s="72" t="s">
        <v>134</v>
      </c>
      <c r="AK171" s="72" t="s">
        <v>135</v>
      </c>
      <c r="AL171" s="72">
        <v>0</v>
      </c>
      <c r="AM171" s="72">
        <v>1</v>
      </c>
      <c r="AN171" s="72" t="s">
        <v>1655</v>
      </c>
      <c r="AO171" s="72">
        <v>0</v>
      </c>
      <c r="AP171" s="72" t="s">
        <v>2132</v>
      </c>
      <c r="AQ171" s="72" t="s">
        <v>35</v>
      </c>
      <c r="AR171" s="72"/>
      <c r="AS171" s="72" t="s">
        <v>2133</v>
      </c>
      <c r="AT171" s="72"/>
      <c r="AU171" s="72"/>
      <c r="AV171" s="72" t="s">
        <v>2123</v>
      </c>
      <c r="AW171" s="72" t="s">
        <v>1656</v>
      </c>
      <c r="AX171" s="72" t="s">
        <v>1656</v>
      </c>
      <c r="AY171" s="72" t="s">
        <v>1657</v>
      </c>
      <c r="AZ171" s="72" t="s">
        <v>1657</v>
      </c>
      <c r="BA171" s="72" t="s">
        <v>1657</v>
      </c>
      <c r="BB171" s="72" t="s">
        <v>1657</v>
      </c>
      <c r="BC171" s="72" t="s">
        <v>1657</v>
      </c>
      <c r="BD171" s="72" t="s">
        <v>1657</v>
      </c>
      <c r="BE171" s="72" t="s">
        <v>1657</v>
      </c>
    </row>
    <row r="172" spans="1:57">
      <c r="A172" s="72">
        <v>181336</v>
      </c>
      <c r="B172" s="72">
        <v>2562</v>
      </c>
      <c r="C172" s="72">
        <v>1</v>
      </c>
      <c r="D172" s="72" t="s">
        <v>1998</v>
      </c>
      <c r="E172" s="72" t="s">
        <v>1123</v>
      </c>
      <c r="F172" s="72">
        <v>953267</v>
      </c>
      <c r="G172" s="73">
        <v>241620</v>
      </c>
      <c r="H172" s="72">
        <v>10669</v>
      </c>
      <c r="I172" s="72" t="s">
        <v>124</v>
      </c>
      <c r="J172" s="72">
        <v>10</v>
      </c>
      <c r="K172" s="72">
        <v>14632</v>
      </c>
      <c r="L172" s="72">
        <v>5</v>
      </c>
      <c r="M172" s="72" t="s">
        <v>125</v>
      </c>
      <c r="N172" s="72" t="s">
        <v>1124</v>
      </c>
      <c r="O172" s="72" t="s">
        <v>157</v>
      </c>
      <c r="P172" s="72" t="s">
        <v>1125</v>
      </c>
      <c r="Q172" s="72" t="s">
        <v>152</v>
      </c>
      <c r="R172" s="72">
        <v>19581006</v>
      </c>
      <c r="S172" s="72">
        <v>50</v>
      </c>
      <c r="T172" s="72">
        <v>60</v>
      </c>
      <c r="U172" s="72">
        <v>1</v>
      </c>
      <c r="V172" s="72" t="s">
        <v>1654</v>
      </c>
      <c r="W172" s="72" t="s">
        <v>130</v>
      </c>
      <c r="X172" s="72" t="s">
        <v>1126</v>
      </c>
      <c r="Y172" s="72">
        <v>0</v>
      </c>
      <c r="Z172" s="72" t="s">
        <v>194</v>
      </c>
      <c r="AA172" s="72" t="s">
        <v>146</v>
      </c>
      <c r="AB172" s="72" t="s">
        <v>124</v>
      </c>
      <c r="AC172" s="72">
        <v>970512448</v>
      </c>
      <c r="AD172" s="72" t="s">
        <v>132</v>
      </c>
      <c r="AE172" s="72" t="s">
        <v>133</v>
      </c>
      <c r="AF172" s="72"/>
      <c r="AG172" s="72"/>
      <c r="AH172" s="72" t="s">
        <v>133</v>
      </c>
      <c r="AI172" s="72"/>
      <c r="AJ172" s="72" t="s">
        <v>133</v>
      </c>
      <c r="AK172" s="72" t="s">
        <v>135</v>
      </c>
      <c r="AL172" s="72">
        <v>0</v>
      </c>
      <c r="AM172" s="72">
        <v>1</v>
      </c>
      <c r="AN172" s="72" t="s">
        <v>1655</v>
      </c>
      <c r="AO172" s="72">
        <v>0</v>
      </c>
      <c r="AP172" s="72"/>
      <c r="AQ172" s="72" t="s">
        <v>35</v>
      </c>
      <c r="AR172" s="72"/>
      <c r="AS172" s="72"/>
      <c r="AT172" s="72"/>
      <c r="AU172" s="72"/>
      <c r="AV172" s="72" t="s">
        <v>2123</v>
      </c>
      <c r="AW172" s="72" t="s">
        <v>1656</v>
      </c>
      <c r="AX172" s="72" t="s">
        <v>1657</v>
      </c>
      <c r="AY172" s="72" t="s">
        <v>1656</v>
      </c>
      <c r="AZ172" s="72" t="s">
        <v>1657</v>
      </c>
      <c r="BA172" s="72" t="s">
        <v>1657</v>
      </c>
      <c r="BB172" s="72" t="s">
        <v>1657</v>
      </c>
      <c r="BC172" s="72" t="s">
        <v>1657</v>
      </c>
      <c r="BD172" s="72" t="s">
        <v>1657</v>
      </c>
      <c r="BE172" s="72" t="s">
        <v>1657</v>
      </c>
    </row>
    <row r="173" spans="1:57">
      <c r="A173" s="72">
        <v>219706</v>
      </c>
      <c r="B173" s="72">
        <v>2562</v>
      </c>
      <c r="C173" s="72">
        <v>1</v>
      </c>
      <c r="D173" s="72" t="s">
        <v>1980</v>
      </c>
      <c r="E173" s="72" t="s">
        <v>1430</v>
      </c>
      <c r="F173" s="72">
        <v>41029</v>
      </c>
      <c r="G173" s="72" t="s">
        <v>965</v>
      </c>
      <c r="H173" s="72">
        <v>10959</v>
      </c>
      <c r="I173" s="72" t="s">
        <v>124</v>
      </c>
      <c r="J173" s="72">
        <v>10</v>
      </c>
      <c r="K173" s="72">
        <v>14632</v>
      </c>
      <c r="L173" s="72">
        <v>7</v>
      </c>
      <c r="M173" s="72" t="s">
        <v>309</v>
      </c>
      <c r="N173" s="72" t="s">
        <v>1431</v>
      </c>
      <c r="O173" s="72" t="s">
        <v>127</v>
      </c>
      <c r="P173" s="72" t="s">
        <v>1432</v>
      </c>
      <c r="Q173" s="72" t="s">
        <v>129</v>
      </c>
      <c r="R173" s="72">
        <v>19571223</v>
      </c>
      <c r="S173" s="72">
        <v>51</v>
      </c>
      <c r="T173" s="72">
        <v>61</v>
      </c>
      <c r="U173" s="72">
        <v>1</v>
      </c>
      <c r="V173" s="72" t="s">
        <v>1654</v>
      </c>
      <c r="W173" s="72" t="s">
        <v>219</v>
      </c>
      <c r="X173" s="72">
        <v>91</v>
      </c>
      <c r="Y173" s="72">
        <v>5</v>
      </c>
      <c r="Z173" s="72" t="s">
        <v>418</v>
      </c>
      <c r="AA173" s="72" t="s">
        <v>18</v>
      </c>
      <c r="AB173" s="72" t="s">
        <v>124</v>
      </c>
      <c r="AC173" s="72">
        <v>870239870</v>
      </c>
      <c r="AD173" s="72" t="s">
        <v>132</v>
      </c>
      <c r="AE173" s="72" t="s">
        <v>206</v>
      </c>
      <c r="AF173" s="72"/>
      <c r="AG173" s="72" t="s">
        <v>133</v>
      </c>
      <c r="AH173" s="72"/>
      <c r="AI173" s="72"/>
      <c r="AJ173" s="72" t="s">
        <v>134</v>
      </c>
      <c r="AK173" s="72" t="s">
        <v>135</v>
      </c>
      <c r="AL173" s="72">
        <v>0</v>
      </c>
      <c r="AM173" s="72">
        <v>1</v>
      </c>
      <c r="AN173" s="72" t="s">
        <v>1655</v>
      </c>
      <c r="AO173" s="72">
        <v>0</v>
      </c>
      <c r="AP173" s="72"/>
      <c r="AQ173" s="72" t="s">
        <v>35</v>
      </c>
      <c r="AR173" s="72"/>
      <c r="AS173" s="72"/>
      <c r="AT173" s="72"/>
      <c r="AU173" s="72"/>
      <c r="AV173" s="72" t="s">
        <v>2120</v>
      </c>
      <c r="AW173" s="72" t="s">
        <v>1656</v>
      </c>
      <c r="AX173" s="72" t="s">
        <v>1656</v>
      </c>
      <c r="AY173" s="72" t="s">
        <v>1657</v>
      </c>
      <c r="AZ173" s="72" t="s">
        <v>1657</v>
      </c>
      <c r="BA173" s="72" t="s">
        <v>1657</v>
      </c>
      <c r="BB173" s="72" t="s">
        <v>1657</v>
      </c>
      <c r="BC173" s="72" t="s">
        <v>1657</v>
      </c>
      <c r="BD173" s="72" t="s">
        <v>1657</v>
      </c>
      <c r="BE173" s="72" t="s">
        <v>1657</v>
      </c>
    </row>
    <row r="174" spans="1:57">
      <c r="A174" s="72">
        <v>220091</v>
      </c>
      <c r="B174" s="72">
        <v>2562</v>
      </c>
      <c r="C174" s="72">
        <v>1</v>
      </c>
      <c r="D174" s="72" t="s">
        <v>1780</v>
      </c>
      <c r="E174" s="72" t="s">
        <v>831</v>
      </c>
      <c r="F174" s="72">
        <v>16152</v>
      </c>
      <c r="G174" s="72" t="s">
        <v>208</v>
      </c>
      <c r="H174" s="72">
        <v>27967</v>
      </c>
      <c r="I174" s="72" t="s">
        <v>124</v>
      </c>
      <c r="J174" s="72">
        <v>10</v>
      </c>
      <c r="K174" s="72">
        <v>14632</v>
      </c>
      <c r="L174" s="72">
        <v>7</v>
      </c>
      <c r="M174" s="72" t="s">
        <v>420</v>
      </c>
      <c r="N174" s="72" t="s">
        <v>832</v>
      </c>
      <c r="O174" s="72" t="s">
        <v>127</v>
      </c>
      <c r="P174" s="72" t="s">
        <v>833</v>
      </c>
      <c r="Q174" s="72" t="s">
        <v>129</v>
      </c>
      <c r="R174" s="72">
        <v>19401101</v>
      </c>
      <c r="S174" s="72">
        <v>35</v>
      </c>
      <c r="T174" s="72">
        <v>78</v>
      </c>
      <c r="U174" s="72">
        <v>1</v>
      </c>
      <c r="V174" s="72" t="s">
        <v>1654</v>
      </c>
      <c r="W174" s="72" t="s">
        <v>219</v>
      </c>
      <c r="X174" s="72">
        <v>116</v>
      </c>
      <c r="Y174" s="72">
        <v>5</v>
      </c>
      <c r="Z174" s="72" t="s">
        <v>834</v>
      </c>
      <c r="AA174" s="72" t="s">
        <v>19</v>
      </c>
      <c r="AB174" s="72" t="s">
        <v>124</v>
      </c>
      <c r="AC174" s="72"/>
      <c r="AD174" s="72" t="s">
        <v>132</v>
      </c>
      <c r="AE174" s="72" t="s">
        <v>133</v>
      </c>
      <c r="AF174" s="72"/>
      <c r="AG174" s="72" t="s">
        <v>133</v>
      </c>
      <c r="AH174" s="72"/>
      <c r="AI174" s="72"/>
      <c r="AJ174" s="72" t="s">
        <v>133</v>
      </c>
      <c r="AK174" s="72" t="s">
        <v>135</v>
      </c>
      <c r="AL174" s="72">
        <v>0</v>
      </c>
      <c r="AM174" s="72">
        <v>1</v>
      </c>
      <c r="AN174" s="72" t="s">
        <v>1655</v>
      </c>
      <c r="AO174" s="72">
        <v>0</v>
      </c>
      <c r="AP174" s="72"/>
      <c r="AQ174" s="72" t="s">
        <v>35</v>
      </c>
      <c r="AR174" s="72"/>
      <c r="AS174" s="72"/>
      <c r="AT174" s="72"/>
      <c r="AU174" s="72"/>
      <c r="AV174" s="73">
        <v>43649</v>
      </c>
      <c r="AW174" s="72" t="s">
        <v>1656</v>
      </c>
      <c r="AX174" s="72" t="s">
        <v>1656</v>
      </c>
      <c r="AY174" s="72" t="s">
        <v>1657</v>
      </c>
      <c r="AZ174" s="72" t="s">
        <v>1657</v>
      </c>
      <c r="BA174" s="72" t="s">
        <v>1657</v>
      </c>
      <c r="BB174" s="72" t="s">
        <v>1657</v>
      </c>
      <c r="BC174" s="72" t="s">
        <v>1657</v>
      </c>
      <c r="BD174" s="72" t="s">
        <v>1657</v>
      </c>
      <c r="BE174" s="72" t="s">
        <v>1657</v>
      </c>
    </row>
    <row r="175" spans="1:57">
      <c r="A175" s="72">
        <v>220217</v>
      </c>
      <c r="B175" s="72">
        <v>2562</v>
      </c>
      <c r="C175" s="72">
        <v>1</v>
      </c>
      <c r="D175" s="72" t="s">
        <v>1878</v>
      </c>
      <c r="E175" s="72" t="s">
        <v>1402</v>
      </c>
      <c r="F175" s="72">
        <v>86394</v>
      </c>
      <c r="G175" s="73">
        <v>241559</v>
      </c>
      <c r="H175" s="72">
        <v>10949</v>
      </c>
      <c r="I175" s="72" t="s">
        <v>124</v>
      </c>
      <c r="J175" s="72">
        <v>10</v>
      </c>
      <c r="K175" s="72">
        <v>14632</v>
      </c>
      <c r="L175" s="72">
        <v>7</v>
      </c>
      <c r="M175" s="72" t="s">
        <v>631</v>
      </c>
      <c r="N175" s="72" t="s">
        <v>1403</v>
      </c>
      <c r="O175" s="72" t="s">
        <v>127</v>
      </c>
      <c r="P175" s="72" t="s">
        <v>1404</v>
      </c>
      <c r="Q175" s="72" t="s">
        <v>129</v>
      </c>
      <c r="R175" s="72">
        <v>19480101</v>
      </c>
      <c r="S175" s="72">
        <v>70</v>
      </c>
      <c r="T175" s="72">
        <v>70</v>
      </c>
      <c r="U175" s="72">
        <v>1</v>
      </c>
      <c r="V175" s="72" t="s">
        <v>1654</v>
      </c>
      <c r="W175" s="72" t="s">
        <v>187</v>
      </c>
      <c r="X175" s="72" t="s">
        <v>1405</v>
      </c>
      <c r="Y175" s="72">
        <v>1</v>
      </c>
      <c r="Z175" s="72" t="s">
        <v>634</v>
      </c>
      <c r="AA175" s="72" t="s">
        <v>23</v>
      </c>
      <c r="AB175" s="72" t="s">
        <v>124</v>
      </c>
      <c r="AC175" s="72"/>
      <c r="AD175" s="72" t="s">
        <v>132</v>
      </c>
      <c r="AE175" s="72" t="s">
        <v>140</v>
      </c>
      <c r="AF175" s="72"/>
      <c r="AG175" s="72" t="s">
        <v>133</v>
      </c>
      <c r="AH175" s="72"/>
      <c r="AI175" s="72"/>
      <c r="AJ175" s="72" t="s">
        <v>134</v>
      </c>
      <c r="AK175" s="72" t="s">
        <v>226</v>
      </c>
      <c r="AL175" s="72">
        <v>0</v>
      </c>
      <c r="AM175" s="72">
        <v>1</v>
      </c>
      <c r="AN175" s="72" t="s">
        <v>1655</v>
      </c>
      <c r="AO175" s="72">
        <v>0</v>
      </c>
      <c r="AP175" s="72"/>
      <c r="AQ175" s="72" t="s">
        <v>35</v>
      </c>
      <c r="AR175" s="72"/>
      <c r="AS175" s="72"/>
      <c r="AT175" s="72"/>
      <c r="AU175" s="72"/>
      <c r="AV175" s="73">
        <v>43648</v>
      </c>
      <c r="AW175" s="72" t="s">
        <v>1656</v>
      </c>
      <c r="AX175" s="72" t="s">
        <v>1656</v>
      </c>
      <c r="AY175" s="72" t="s">
        <v>1657</v>
      </c>
      <c r="AZ175" s="72" t="s">
        <v>1657</v>
      </c>
      <c r="BA175" s="72" t="s">
        <v>1657</v>
      </c>
      <c r="BB175" s="72" t="s">
        <v>1657</v>
      </c>
      <c r="BC175" s="72" t="s">
        <v>1657</v>
      </c>
      <c r="BD175" s="72" t="s">
        <v>1657</v>
      </c>
      <c r="BE175" s="72" t="s">
        <v>1657</v>
      </c>
    </row>
    <row r="176" spans="1:57">
      <c r="A176" s="72">
        <v>259264</v>
      </c>
      <c r="B176" s="72">
        <v>2562</v>
      </c>
      <c r="C176" s="72">
        <v>1</v>
      </c>
      <c r="D176" s="72" t="s">
        <v>1679</v>
      </c>
      <c r="E176" s="72" t="s">
        <v>937</v>
      </c>
      <c r="F176" s="72">
        <v>39703</v>
      </c>
      <c r="G176" s="73">
        <v>241589</v>
      </c>
      <c r="H176" s="72">
        <v>10961</v>
      </c>
      <c r="I176" s="72" t="s">
        <v>124</v>
      </c>
      <c r="J176" s="72">
        <v>10</v>
      </c>
      <c r="K176" s="72">
        <v>14632</v>
      </c>
      <c r="L176" s="72">
        <v>7</v>
      </c>
      <c r="M176" s="72" t="s">
        <v>209</v>
      </c>
      <c r="N176" s="72" t="s">
        <v>938</v>
      </c>
      <c r="O176" s="72" t="s">
        <v>127</v>
      </c>
      <c r="P176" s="72" t="s">
        <v>939</v>
      </c>
      <c r="Q176" s="72" t="s">
        <v>129</v>
      </c>
      <c r="R176" s="72">
        <v>19440101</v>
      </c>
      <c r="S176" s="72">
        <v>48</v>
      </c>
      <c r="T176" s="72">
        <v>74</v>
      </c>
      <c r="U176" s="72">
        <v>1</v>
      </c>
      <c r="V176" s="72" t="s">
        <v>1654</v>
      </c>
      <c r="W176" s="72" t="s">
        <v>130</v>
      </c>
      <c r="X176" s="72">
        <v>32</v>
      </c>
      <c r="Y176" s="72">
        <v>12</v>
      </c>
      <c r="Z176" s="72" t="s">
        <v>940</v>
      </c>
      <c r="AA176" s="72" t="s">
        <v>17</v>
      </c>
      <c r="AB176" s="72" t="s">
        <v>124</v>
      </c>
      <c r="AC176" s="72">
        <v>863081425</v>
      </c>
      <c r="AD176" s="72" t="s">
        <v>132</v>
      </c>
      <c r="AE176" s="72" t="s">
        <v>133</v>
      </c>
      <c r="AF176" s="72"/>
      <c r="AG176" s="72" t="s">
        <v>133</v>
      </c>
      <c r="AH176" s="72"/>
      <c r="AI176" s="72"/>
      <c r="AJ176" s="72" t="s">
        <v>134</v>
      </c>
      <c r="AK176" s="72" t="s">
        <v>135</v>
      </c>
      <c r="AL176" s="72">
        <v>0</v>
      </c>
      <c r="AM176" s="72">
        <v>1</v>
      </c>
      <c r="AN176" s="72" t="s">
        <v>1655</v>
      </c>
      <c r="AO176" s="72">
        <v>0</v>
      </c>
      <c r="AP176" s="72"/>
      <c r="AQ176" s="72" t="s">
        <v>35</v>
      </c>
      <c r="AR176" s="72"/>
      <c r="AS176" s="72"/>
      <c r="AT176" s="72"/>
      <c r="AU176" s="72"/>
      <c r="AV176" s="73">
        <v>43468</v>
      </c>
      <c r="AW176" s="72" t="s">
        <v>1656</v>
      </c>
      <c r="AX176" s="72" t="s">
        <v>1656</v>
      </c>
      <c r="AY176" s="72" t="s">
        <v>1657</v>
      </c>
      <c r="AZ176" s="72" t="s">
        <v>1657</v>
      </c>
      <c r="BA176" s="72" t="s">
        <v>1657</v>
      </c>
      <c r="BB176" s="72" t="s">
        <v>1657</v>
      </c>
      <c r="BC176" s="72" t="s">
        <v>1657</v>
      </c>
      <c r="BD176" s="72" t="s">
        <v>1657</v>
      </c>
      <c r="BE176" s="72" t="s">
        <v>1657</v>
      </c>
    </row>
    <row r="177" spans="1:57">
      <c r="A177" s="72">
        <v>259999</v>
      </c>
      <c r="B177" s="72">
        <v>2562</v>
      </c>
      <c r="C177" s="72">
        <v>1</v>
      </c>
      <c r="D177" s="72" t="s">
        <v>1820</v>
      </c>
      <c r="E177" s="72" t="s">
        <v>407</v>
      </c>
      <c r="F177" s="72">
        <v>405906</v>
      </c>
      <c r="G177" s="73">
        <v>241558</v>
      </c>
      <c r="H177" s="72">
        <v>11443</v>
      </c>
      <c r="I177" s="72" t="s">
        <v>124</v>
      </c>
      <c r="J177" s="72">
        <v>10</v>
      </c>
      <c r="K177" s="72">
        <v>14632</v>
      </c>
      <c r="L177" s="72">
        <v>6</v>
      </c>
      <c r="M177" s="72" t="s">
        <v>184</v>
      </c>
      <c r="N177" s="72" t="s">
        <v>408</v>
      </c>
      <c r="O177" s="72" t="s">
        <v>127</v>
      </c>
      <c r="P177" s="72" t="s">
        <v>409</v>
      </c>
      <c r="Q177" s="72" t="s">
        <v>129</v>
      </c>
      <c r="R177" s="72">
        <v>19400101</v>
      </c>
      <c r="S177" s="72">
        <v>63</v>
      </c>
      <c r="T177" s="72">
        <v>79</v>
      </c>
      <c r="U177" s="72">
        <v>1</v>
      </c>
      <c r="V177" s="72" t="s">
        <v>1654</v>
      </c>
      <c r="W177" s="72" t="s">
        <v>130</v>
      </c>
      <c r="X177" s="72">
        <v>271</v>
      </c>
      <c r="Y177" s="72">
        <v>8</v>
      </c>
      <c r="Z177" s="72" t="s">
        <v>410</v>
      </c>
      <c r="AA177" s="72" t="s">
        <v>411</v>
      </c>
      <c r="AB177" s="72" t="s">
        <v>412</v>
      </c>
      <c r="AC177" s="72" t="s">
        <v>413</v>
      </c>
      <c r="AD177" s="72" t="s">
        <v>132</v>
      </c>
      <c r="AE177" s="72" t="s">
        <v>198</v>
      </c>
      <c r="AF177" s="72" t="s">
        <v>133</v>
      </c>
      <c r="AG177" s="72" t="s">
        <v>133</v>
      </c>
      <c r="AH177" s="72"/>
      <c r="AI177" s="72" t="s">
        <v>133</v>
      </c>
      <c r="AJ177" s="72" t="s">
        <v>134</v>
      </c>
      <c r="AK177" s="72" t="s">
        <v>135</v>
      </c>
      <c r="AL177" s="72">
        <v>0</v>
      </c>
      <c r="AM177" s="72">
        <v>1</v>
      </c>
      <c r="AN177" s="72" t="s">
        <v>1655</v>
      </c>
      <c r="AO177" s="72">
        <v>0</v>
      </c>
      <c r="AP177" s="72"/>
      <c r="AQ177" s="72" t="s">
        <v>35</v>
      </c>
      <c r="AR177" s="72"/>
      <c r="AS177" s="72"/>
      <c r="AT177" s="72"/>
      <c r="AU177" s="72"/>
      <c r="AV177" s="73">
        <v>43772</v>
      </c>
      <c r="AW177" s="72" t="s">
        <v>1656</v>
      </c>
      <c r="AX177" s="72" t="s">
        <v>1656</v>
      </c>
      <c r="AY177" s="72" t="s">
        <v>1657</v>
      </c>
      <c r="AZ177" s="72" t="s">
        <v>1657</v>
      </c>
      <c r="BA177" s="72" t="s">
        <v>1657</v>
      </c>
      <c r="BB177" s="72" t="s">
        <v>1657</v>
      </c>
      <c r="BC177" s="72" t="s">
        <v>1657</v>
      </c>
      <c r="BD177" s="72" t="s">
        <v>1657</v>
      </c>
      <c r="BE177" s="72" t="s">
        <v>1657</v>
      </c>
    </row>
    <row r="178" spans="1:57">
      <c r="A178" s="72">
        <v>27010</v>
      </c>
      <c r="B178" s="72">
        <v>2562</v>
      </c>
      <c r="C178" s="72">
        <v>1</v>
      </c>
      <c r="D178" s="72" t="s">
        <v>2073</v>
      </c>
      <c r="E178" s="72" t="s">
        <v>1133</v>
      </c>
      <c r="F178" s="72">
        <v>248567</v>
      </c>
      <c r="G178" s="72" t="s">
        <v>513</v>
      </c>
      <c r="H178" s="72">
        <v>21984</v>
      </c>
      <c r="I178" s="72" t="s">
        <v>124</v>
      </c>
      <c r="J178" s="72">
        <v>10</v>
      </c>
      <c r="K178" s="72">
        <v>14632</v>
      </c>
      <c r="L178" s="72">
        <v>6</v>
      </c>
      <c r="M178" s="72" t="s">
        <v>155</v>
      </c>
      <c r="N178" s="72" t="s">
        <v>1134</v>
      </c>
      <c r="O178" s="72" t="s">
        <v>127</v>
      </c>
      <c r="P178" s="72" t="s">
        <v>1135</v>
      </c>
      <c r="Q178" s="72" t="s">
        <v>129</v>
      </c>
      <c r="R178" s="72">
        <v>19580101</v>
      </c>
      <c r="S178" s="72">
        <v>58</v>
      </c>
      <c r="T178" s="72">
        <v>60</v>
      </c>
      <c r="U178" s="72">
        <v>1</v>
      </c>
      <c r="V178" s="72" t="s">
        <v>1654</v>
      </c>
      <c r="W178" s="72" t="s">
        <v>130</v>
      </c>
      <c r="X178" s="72">
        <v>1081</v>
      </c>
      <c r="Y178" s="72">
        <v>0</v>
      </c>
      <c r="Z178" s="72" t="s">
        <v>194</v>
      </c>
      <c r="AA178" s="72" t="s">
        <v>146</v>
      </c>
      <c r="AB178" s="72" t="s">
        <v>124</v>
      </c>
      <c r="AC178" s="72"/>
      <c r="AD178" s="72" t="s">
        <v>132</v>
      </c>
      <c r="AE178" s="72" t="s">
        <v>133</v>
      </c>
      <c r="AF178" s="72"/>
      <c r="AG178" s="72" t="s">
        <v>133</v>
      </c>
      <c r="AH178" s="72"/>
      <c r="AI178" s="72"/>
      <c r="AJ178" s="72" t="s">
        <v>133</v>
      </c>
      <c r="AK178" s="72" t="s">
        <v>135</v>
      </c>
      <c r="AL178" s="72">
        <v>0</v>
      </c>
      <c r="AM178" s="72">
        <v>1</v>
      </c>
      <c r="AN178" s="72" t="s">
        <v>1655</v>
      </c>
      <c r="AO178" s="72">
        <v>0</v>
      </c>
      <c r="AP178" s="72"/>
      <c r="AQ178" s="72" t="s">
        <v>35</v>
      </c>
      <c r="AR178" s="72"/>
      <c r="AS178" s="72"/>
      <c r="AT178" s="72"/>
      <c r="AU178" s="72"/>
      <c r="AV178" s="72" t="s">
        <v>1821</v>
      </c>
      <c r="AW178" s="72" t="s">
        <v>1656</v>
      </c>
      <c r="AX178" s="72" t="s">
        <v>1656</v>
      </c>
      <c r="AY178" s="72" t="s">
        <v>1657</v>
      </c>
      <c r="AZ178" s="72" t="s">
        <v>1657</v>
      </c>
      <c r="BA178" s="72" t="s">
        <v>1657</v>
      </c>
      <c r="BB178" s="72" t="s">
        <v>1657</v>
      </c>
      <c r="BC178" s="72" t="s">
        <v>1657</v>
      </c>
      <c r="BD178" s="72" t="s">
        <v>1657</v>
      </c>
      <c r="BE178" s="72" t="s">
        <v>1657</v>
      </c>
    </row>
    <row r="179" spans="1:57">
      <c r="A179" s="72">
        <v>27037</v>
      </c>
      <c r="B179" s="72">
        <v>2562</v>
      </c>
      <c r="C179" s="72">
        <v>1</v>
      </c>
      <c r="D179" s="72" t="s">
        <v>1854</v>
      </c>
      <c r="E179" s="72" t="s">
        <v>365</v>
      </c>
      <c r="F179" s="72">
        <v>1945568</v>
      </c>
      <c r="G179" s="73">
        <v>241619</v>
      </c>
      <c r="H179" s="72">
        <v>10669</v>
      </c>
      <c r="I179" s="72" t="s">
        <v>124</v>
      </c>
      <c r="J179" s="72">
        <v>10</v>
      </c>
      <c r="K179" s="72">
        <v>14632</v>
      </c>
      <c r="L179" s="72">
        <v>5</v>
      </c>
      <c r="M179" s="72" t="s">
        <v>125</v>
      </c>
      <c r="N179" s="72" t="s">
        <v>366</v>
      </c>
      <c r="O179" s="72" t="s">
        <v>127</v>
      </c>
      <c r="P179" s="72" t="s">
        <v>367</v>
      </c>
      <c r="Q179" s="72" t="s">
        <v>129</v>
      </c>
      <c r="R179" s="72">
        <v>19780912</v>
      </c>
      <c r="S179" s="72">
        <v>53</v>
      </c>
      <c r="T179" s="72">
        <v>40</v>
      </c>
      <c r="U179" s="72">
        <v>1</v>
      </c>
      <c r="V179" s="72" t="s">
        <v>1654</v>
      </c>
      <c r="W179" s="72" t="s">
        <v>130</v>
      </c>
      <c r="X179" s="72">
        <v>61</v>
      </c>
      <c r="Y179" s="72">
        <v>1</v>
      </c>
      <c r="Z179" s="72" t="s">
        <v>160</v>
      </c>
      <c r="AA179" s="72" t="s">
        <v>146</v>
      </c>
      <c r="AB179" s="72" t="s">
        <v>124</v>
      </c>
      <c r="AC179" s="72">
        <v>872229193</v>
      </c>
      <c r="AD179" s="72" t="s">
        <v>132</v>
      </c>
      <c r="AE179" s="72" t="s">
        <v>133</v>
      </c>
      <c r="AF179" s="72"/>
      <c r="AG179" s="72"/>
      <c r="AH179" s="72"/>
      <c r="AI179" s="72"/>
      <c r="AJ179" s="72" t="s">
        <v>134</v>
      </c>
      <c r="AK179" s="72"/>
      <c r="AL179" s="72">
        <v>0</v>
      </c>
      <c r="AM179" s="72">
        <v>1</v>
      </c>
      <c r="AN179" s="72" t="s">
        <v>1655</v>
      </c>
      <c r="AO179" s="72">
        <v>6</v>
      </c>
      <c r="AP179" s="72" t="s">
        <v>368</v>
      </c>
      <c r="AQ179" s="72" t="s">
        <v>41</v>
      </c>
      <c r="AR179" s="72" t="s">
        <v>155</v>
      </c>
      <c r="AS179" s="72"/>
      <c r="AT179" s="72"/>
      <c r="AU179" s="72"/>
      <c r="AV179" s="73">
        <v>43292</v>
      </c>
      <c r="AW179" s="72" t="s">
        <v>1656</v>
      </c>
      <c r="AX179" s="72" t="s">
        <v>1656</v>
      </c>
      <c r="AY179" s="72" t="s">
        <v>1656</v>
      </c>
      <c r="AZ179" s="72" t="s">
        <v>1656</v>
      </c>
      <c r="BA179" s="72" t="s">
        <v>1657</v>
      </c>
      <c r="BB179" s="72" t="s">
        <v>1657</v>
      </c>
      <c r="BC179" s="72" t="s">
        <v>1657</v>
      </c>
      <c r="BD179" s="72" t="s">
        <v>1657</v>
      </c>
      <c r="BE179" s="72" t="s">
        <v>1657</v>
      </c>
    </row>
    <row r="180" spans="1:57">
      <c r="A180" s="72">
        <v>70403</v>
      </c>
      <c r="B180" s="72">
        <v>2562</v>
      </c>
      <c r="C180" s="72">
        <v>1</v>
      </c>
      <c r="D180" s="72" t="s">
        <v>2043</v>
      </c>
      <c r="E180" s="72" t="s">
        <v>665</v>
      </c>
      <c r="F180" s="72">
        <v>56321</v>
      </c>
      <c r="G180" s="73">
        <v>241496</v>
      </c>
      <c r="H180" s="72">
        <v>21984</v>
      </c>
      <c r="I180" s="72" t="s">
        <v>124</v>
      </c>
      <c r="J180" s="72">
        <v>10</v>
      </c>
      <c r="K180" s="72">
        <v>14632</v>
      </c>
      <c r="L180" s="72">
        <v>6</v>
      </c>
      <c r="M180" s="72" t="s">
        <v>155</v>
      </c>
      <c r="N180" s="72" t="s">
        <v>666</v>
      </c>
      <c r="O180" s="72" t="s">
        <v>127</v>
      </c>
      <c r="P180" s="72" t="s">
        <v>667</v>
      </c>
      <c r="Q180" s="72" t="s">
        <v>129</v>
      </c>
      <c r="R180" s="72">
        <v>19470624</v>
      </c>
      <c r="S180" s="72">
        <v>47</v>
      </c>
      <c r="T180" s="72">
        <v>71</v>
      </c>
      <c r="U180" s="72">
        <v>1</v>
      </c>
      <c r="V180" s="72" t="s">
        <v>1654</v>
      </c>
      <c r="W180" s="72" t="s">
        <v>130</v>
      </c>
      <c r="X180" s="72">
        <v>132</v>
      </c>
      <c r="Y180" s="72">
        <v>8</v>
      </c>
      <c r="Z180" s="72" t="s">
        <v>668</v>
      </c>
      <c r="AA180" s="72" t="s">
        <v>146</v>
      </c>
      <c r="AB180" s="72" t="s">
        <v>124</v>
      </c>
      <c r="AC180" s="72"/>
      <c r="AD180" s="72" t="s">
        <v>132</v>
      </c>
      <c r="AE180" s="72" t="s">
        <v>133</v>
      </c>
      <c r="AF180" s="72"/>
      <c r="AG180" s="72" t="s">
        <v>133</v>
      </c>
      <c r="AH180" s="72"/>
      <c r="AI180" s="72"/>
      <c r="AJ180" s="72" t="s">
        <v>134</v>
      </c>
      <c r="AK180" s="72" t="s">
        <v>135</v>
      </c>
      <c r="AL180" s="72">
        <v>0</v>
      </c>
      <c r="AM180" s="72">
        <v>1</v>
      </c>
      <c r="AN180" s="72" t="s">
        <v>1655</v>
      </c>
      <c r="AO180" s="72">
        <v>0</v>
      </c>
      <c r="AP180" s="72"/>
      <c r="AQ180" s="72" t="s">
        <v>35</v>
      </c>
      <c r="AR180" s="72"/>
      <c r="AS180" s="72"/>
      <c r="AT180" s="72"/>
      <c r="AU180" s="72"/>
      <c r="AV180" s="73">
        <v>43588</v>
      </c>
      <c r="AW180" s="72" t="s">
        <v>1656</v>
      </c>
      <c r="AX180" s="72" t="s">
        <v>1656</v>
      </c>
      <c r="AY180" s="72" t="s">
        <v>1657</v>
      </c>
      <c r="AZ180" s="72" t="s">
        <v>1657</v>
      </c>
      <c r="BA180" s="72" t="s">
        <v>1657</v>
      </c>
      <c r="BB180" s="72" t="s">
        <v>1657</v>
      </c>
      <c r="BC180" s="72" t="s">
        <v>1657</v>
      </c>
      <c r="BD180" s="72" t="s">
        <v>1657</v>
      </c>
      <c r="BE180" s="72" t="s">
        <v>1657</v>
      </c>
    </row>
    <row r="181" spans="1:57">
      <c r="A181" s="72">
        <v>111290</v>
      </c>
      <c r="B181" s="72">
        <v>2562</v>
      </c>
      <c r="C181" s="72">
        <v>1</v>
      </c>
      <c r="D181" s="72" t="s">
        <v>1953</v>
      </c>
      <c r="E181" s="72" t="s">
        <v>711</v>
      </c>
      <c r="F181" s="72">
        <v>250734</v>
      </c>
      <c r="G181" s="72" t="s">
        <v>712</v>
      </c>
      <c r="H181" s="72">
        <v>21984</v>
      </c>
      <c r="I181" s="72" t="s">
        <v>124</v>
      </c>
      <c r="J181" s="72">
        <v>10</v>
      </c>
      <c r="K181" s="72">
        <v>14632</v>
      </c>
      <c r="L181" s="72">
        <v>6</v>
      </c>
      <c r="M181" s="72" t="s">
        <v>155</v>
      </c>
      <c r="N181" s="72" t="s">
        <v>713</v>
      </c>
      <c r="O181" s="72" t="s">
        <v>150</v>
      </c>
      <c r="P181" s="72" t="s">
        <v>714</v>
      </c>
      <c r="Q181" s="72" t="s">
        <v>152</v>
      </c>
      <c r="R181" s="72">
        <v>19400101</v>
      </c>
      <c r="S181" s="72">
        <v>28</v>
      </c>
      <c r="T181" s="72">
        <v>79</v>
      </c>
      <c r="U181" s="72">
        <v>1</v>
      </c>
      <c r="V181" s="72" t="s">
        <v>1654</v>
      </c>
      <c r="W181" s="72" t="s">
        <v>232</v>
      </c>
      <c r="X181" s="72">
        <v>82</v>
      </c>
      <c r="Y181" s="72">
        <v>10</v>
      </c>
      <c r="Z181" s="72" t="s">
        <v>715</v>
      </c>
      <c r="AA181" s="72" t="s">
        <v>4</v>
      </c>
      <c r="AB181" s="72" t="s">
        <v>124</v>
      </c>
      <c r="AC181" s="72"/>
      <c r="AD181" s="72" t="s">
        <v>132</v>
      </c>
      <c r="AE181" s="72" t="s">
        <v>133</v>
      </c>
      <c r="AF181" s="72"/>
      <c r="AG181" s="72" t="s">
        <v>133</v>
      </c>
      <c r="AH181" s="72"/>
      <c r="AI181" s="72"/>
      <c r="AJ181" s="72" t="s">
        <v>133</v>
      </c>
      <c r="AK181" s="72" t="s">
        <v>135</v>
      </c>
      <c r="AL181" s="72">
        <v>0</v>
      </c>
      <c r="AM181" s="72">
        <v>1</v>
      </c>
      <c r="AN181" s="72" t="s">
        <v>1655</v>
      </c>
      <c r="AO181" s="72">
        <v>6</v>
      </c>
      <c r="AP181" s="73">
        <v>242128</v>
      </c>
      <c r="AQ181" s="72" t="s">
        <v>41</v>
      </c>
      <c r="AR181" s="72" t="s">
        <v>171</v>
      </c>
      <c r="AS181" s="72"/>
      <c r="AT181" s="72"/>
      <c r="AU181" s="72"/>
      <c r="AV181" s="73">
        <v>43801</v>
      </c>
      <c r="AW181" s="72" t="s">
        <v>1656</v>
      </c>
      <c r="AX181" s="72" t="s">
        <v>1656</v>
      </c>
      <c r="AY181" s="72" t="s">
        <v>1657</v>
      </c>
      <c r="AZ181" s="72" t="s">
        <v>1657</v>
      </c>
      <c r="BA181" s="72" t="s">
        <v>1657</v>
      </c>
      <c r="BB181" s="72" t="s">
        <v>1657</v>
      </c>
      <c r="BC181" s="72" t="s">
        <v>1657</v>
      </c>
      <c r="BD181" s="72" t="s">
        <v>1657</v>
      </c>
      <c r="BE181" s="72" t="s">
        <v>1657</v>
      </c>
    </row>
    <row r="182" spans="1:57">
      <c r="A182" s="72">
        <v>152427</v>
      </c>
      <c r="B182" s="72">
        <v>2562</v>
      </c>
      <c r="C182" s="72">
        <v>1</v>
      </c>
      <c r="D182" s="72" t="s">
        <v>1836</v>
      </c>
      <c r="E182" s="72" t="s">
        <v>1048</v>
      </c>
      <c r="F182" s="72">
        <v>97780</v>
      </c>
      <c r="G182" s="72" t="s">
        <v>1049</v>
      </c>
      <c r="H182" s="72">
        <v>10956</v>
      </c>
      <c r="I182" s="72" t="s">
        <v>124</v>
      </c>
      <c r="J182" s="72">
        <v>10</v>
      </c>
      <c r="K182" s="72">
        <v>14632</v>
      </c>
      <c r="L182" s="72">
        <v>7</v>
      </c>
      <c r="M182" s="72" t="s">
        <v>252</v>
      </c>
      <c r="N182" s="72" t="s">
        <v>1050</v>
      </c>
      <c r="O182" s="72" t="s">
        <v>150</v>
      </c>
      <c r="P182" s="72" t="s">
        <v>1051</v>
      </c>
      <c r="Q182" s="72" t="s">
        <v>152</v>
      </c>
      <c r="R182" s="72">
        <v>19460701</v>
      </c>
      <c r="S182" s="72">
        <v>37</v>
      </c>
      <c r="T182" s="72">
        <v>72</v>
      </c>
      <c r="U182" s="72">
        <v>1</v>
      </c>
      <c r="V182" s="72" t="s">
        <v>1654</v>
      </c>
      <c r="W182" s="72" t="s">
        <v>219</v>
      </c>
      <c r="X182" s="72">
        <v>96</v>
      </c>
      <c r="Y182" s="72">
        <v>9</v>
      </c>
      <c r="Z182" s="72" t="s">
        <v>256</v>
      </c>
      <c r="AA182" s="72" t="s">
        <v>15</v>
      </c>
      <c r="AB182" s="72" t="s">
        <v>124</v>
      </c>
      <c r="AC182" s="72"/>
      <c r="AD182" s="72" t="s">
        <v>132</v>
      </c>
      <c r="AE182" s="72" t="s">
        <v>133</v>
      </c>
      <c r="AF182" s="72" t="s">
        <v>133</v>
      </c>
      <c r="AG182" s="72"/>
      <c r="AH182" s="72"/>
      <c r="AI182" s="72"/>
      <c r="AJ182" s="72" t="s">
        <v>133</v>
      </c>
      <c r="AK182" s="72" t="s">
        <v>135</v>
      </c>
      <c r="AL182" s="72">
        <v>0</v>
      </c>
      <c r="AM182" s="72">
        <v>1</v>
      </c>
      <c r="AN182" s="72" t="s">
        <v>1655</v>
      </c>
      <c r="AO182" s="72">
        <v>0</v>
      </c>
      <c r="AP182" s="72"/>
      <c r="AQ182" s="72" t="s">
        <v>35</v>
      </c>
      <c r="AR182" s="72"/>
      <c r="AS182" s="72"/>
      <c r="AT182" s="72"/>
      <c r="AU182" s="72"/>
      <c r="AV182" s="72" t="s">
        <v>1765</v>
      </c>
      <c r="AW182" s="72" t="s">
        <v>1656</v>
      </c>
      <c r="AX182" s="72" t="s">
        <v>1656</v>
      </c>
      <c r="AY182" s="72" t="s">
        <v>1657</v>
      </c>
      <c r="AZ182" s="72" t="s">
        <v>1657</v>
      </c>
      <c r="BA182" s="72" t="s">
        <v>1657</v>
      </c>
      <c r="BB182" s="72" t="s">
        <v>1657</v>
      </c>
      <c r="BC182" s="72" t="s">
        <v>1657</v>
      </c>
      <c r="BD182" s="72" t="s">
        <v>1657</v>
      </c>
      <c r="BE182" s="72" t="s">
        <v>1657</v>
      </c>
    </row>
    <row r="183" spans="1:57">
      <c r="A183" s="72">
        <v>195575</v>
      </c>
      <c r="B183" s="72">
        <v>2562</v>
      </c>
      <c r="C183" s="72">
        <v>1</v>
      </c>
      <c r="D183" s="72" t="s">
        <v>1869</v>
      </c>
      <c r="E183" s="72" t="s">
        <v>846</v>
      </c>
      <c r="F183" s="72">
        <v>1382619</v>
      </c>
      <c r="G183" s="73">
        <v>241529</v>
      </c>
      <c r="H183" s="72">
        <v>10669</v>
      </c>
      <c r="I183" s="72" t="s">
        <v>124</v>
      </c>
      <c r="J183" s="72">
        <v>10</v>
      </c>
      <c r="K183" s="72">
        <v>14632</v>
      </c>
      <c r="L183" s="72">
        <v>5</v>
      </c>
      <c r="M183" s="72" t="s">
        <v>125</v>
      </c>
      <c r="N183" s="72" t="s">
        <v>847</v>
      </c>
      <c r="O183" s="72" t="s">
        <v>150</v>
      </c>
      <c r="P183" s="72" t="s">
        <v>848</v>
      </c>
      <c r="Q183" s="72" t="s">
        <v>152</v>
      </c>
      <c r="R183" s="72">
        <v>19510613</v>
      </c>
      <c r="S183" s="72">
        <v>52</v>
      </c>
      <c r="T183" s="72">
        <v>67</v>
      </c>
      <c r="U183" s="72">
        <v>1</v>
      </c>
      <c r="V183" s="72" t="s">
        <v>1654</v>
      </c>
      <c r="W183" s="72" t="s">
        <v>130</v>
      </c>
      <c r="X183" s="72">
        <v>9</v>
      </c>
      <c r="Y183" s="72">
        <v>2</v>
      </c>
      <c r="Z183" s="72" t="s">
        <v>849</v>
      </c>
      <c r="AA183" s="72" t="s">
        <v>8</v>
      </c>
      <c r="AB183" s="72" t="s">
        <v>124</v>
      </c>
      <c r="AC183" s="72">
        <v>898640463</v>
      </c>
      <c r="AD183" s="72" t="s">
        <v>132</v>
      </c>
      <c r="AE183" s="72" t="s">
        <v>133</v>
      </c>
      <c r="AF183" s="72"/>
      <c r="AG183" s="72" t="s">
        <v>133</v>
      </c>
      <c r="AH183" s="72"/>
      <c r="AI183" s="72"/>
      <c r="AJ183" s="72" t="s">
        <v>133</v>
      </c>
      <c r="AK183" s="72"/>
      <c r="AL183" s="72">
        <v>0</v>
      </c>
      <c r="AM183" s="72">
        <v>1</v>
      </c>
      <c r="AN183" s="72" t="s">
        <v>1655</v>
      </c>
      <c r="AO183" s="72">
        <v>0</v>
      </c>
      <c r="AP183" s="72"/>
      <c r="AQ183" s="72" t="s">
        <v>35</v>
      </c>
      <c r="AR183" s="72"/>
      <c r="AS183" s="72"/>
      <c r="AT183" s="72"/>
      <c r="AU183" s="72"/>
      <c r="AV183" s="72" t="s">
        <v>2120</v>
      </c>
      <c r="AW183" s="72" t="s">
        <v>1656</v>
      </c>
      <c r="AX183" s="72" t="s">
        <v>1656</v>
      </c>
      <c r="AY183" s="72" t="s">
        <v>1657</v>
      </c>
      <c r="AZ183" s="72" t="s">
        <v>1657</v>
      </c>
      <c r="BA183" s="72" t="s">
        <v>1657</v>
      </c>
      <c r="BB183" s="72" t="s">
        <v>1657</v>
      </c>
      <c r="BC183" s="72" t="s">
        <v>1657</v>
      </c>
      <c r="BD183" s="72" t="s">
        <v>1657</v>
      </c>
      <c r="BE183" s="72" t="s">
        <v>1657</v>
      </c>
    </row>
    <row r="184" spans="1:57">
      <c r="A184" s="72">
        <v>195606</v>
      </c>
      <c r="B184" s="72">
        <v>2562</v>
      </c>
      <c r="C184" s="72">
        <v>1</v>
      </c>
      <c r="D184" s="72" t="s">
        <v>1696</v>
      </c>
      <c r="E184" s="72" t="s">
        <v>477</v>
      </c>
      <c r="F184" s="72">
        <v>2201889</v>
      </c>
      <c r="G184" s="73">
        <v>241468</v>
      </c>
      <c r="H184" s="72">
        <v>10669</v>
      </c>
      <c r="I184" s="72" t="s">
        <v>124</v>
      </c>
      <c r="J184" s="72">
        <v>10</v>
      </c>
      <c r="K184" s="72">
        <v>14632</v>
      </c>
      <c r="L184" s="72">
        <v>5</v>
      </c>
      <c r="M184" s="72" t="s">
        <v>125</v>
      </c>
      <c r="N184" s="72" t="s">
        <v>478</v>
      </c>
      <c r="O184" s="72" t="s">
        <v>127</v>
      </c>
      <c r="P184" s="72" t="s">
        <v>479</v>
      </c>
      <c r="Q184" s="72" t="s">
        <v>129</v>
      </c>
      <c r="R184" s="72">
        <v>19510101</v>
      </c>
      <c r="S184" s="72">
        <v>59</v>
      </c>
      <c r="T184" s="72">
        <v>67</v>
      </c>
      <c r="U184" s="72">
        <v>1</v>
      </c>
      <c r="V184" s="72" t="s">
        <v>1654</v>
      </c>
      <c r="W184" s="72" t="s">
        <v>130</v>
      </c>
      <c r="X184" s="74">
        <v>43478</v>
      </c>
      <c r="Y184" s="72">
        <v>0</v>
      </c>
      <c r="Z184" s="72" t="s">
        <v>480</v>
      </c>
      <c r="AA184" s="72" t="s">
        <v>21</v>
      </c>
      <c r="AB184" s="72" t="s">
        <v>124</v>
      </c>
      <c r="AC184" s="72">
        <v>821436312</v>
      </c>
      <c r="AD184" s="72" t="s">
        <v>132</v>
      </c>
      <c r="AE184" s="72" t="s">
        <v>133</v>
      </c>
      <c r="AF184" s="72"/>
      <c r="AG184" s="72"/>
      <c r="AH184" s="72"/>
      <c r="AI184" s="72"/>
      <c r="AJ184" s="72" t="s">
        <v>133</v>
      </c>
      <c r="AK184" s="72" t="s">
        <v>135</v>
      </c>
      <c r="AL184" s="72">
        <v>0</v>
      </c>
      <c r="AM184" s="72">
        <v>1</v>
      </c>
      <c r="AN184" s="72" t="s">
        <v>1655</v>
      </c>
      <c r="AO184" s="72">
        <v>3</v>
      </c>
      <c r="AP184" s="72" t="s">
        <v>1697</v>
      </c>
      <c r="AQ184" s="72" t="s">
        <v>74</v>
      </c>
      <c r="AR184" s="72"/>
      <c r="AS184" s="72"/>
      <c r="AT184" s="72" t="s">
        <v>481</v>
      </c>
      <c r="AU184" s="72"/>
      <c r="AV184" s="73">
        <v>43416</v>
      </c>
      <c r="AW184" s="72" t="s">
        <v>1656</v>
      </c>
      <c r="AX184" s="72" t="s">
        <v>1656</v>
      </c>
      <c r="AY184" s="72" t="s">
        <v>1656</v>
      </c>
      <c r="AZ184" s="72" t="s">
        <v>1656</v>
      </c>
      <c r="BA184" s="72" t="s">
        <v>1657</v>
      </c>
      <c r="BB184" s="72" t="s">
        <v>1657</v>
      </c>
      <c r="BC184" s="72" t="s">
        <v>1657</v>
      </c>
      <c r="BD184" s="72" t="s">
        <v>1657</v>
      </c>
      <c r="BE184" s="72" t="s">
        <v>1657</v>
      </c>
    </row>
    <row r="185" spans="1:57">
      <c r="A185" s="72">
        <v>239528</v>
      </c>
      <c r="B185" s="72">
        <v>2562</v>
      </c>
      <c r="C185" s="72">
        <v>1</v>
      </c>
      <c r="D185" s="72" t="s">
        <v>2053</v>
      </c>
      <c r="E185" s="72" t="s">
        <v>900</v>
      </c>
      <c r="F185" s="72">
        <v>27852</v>
      </c>
      <c r="G185" s="72" t="s">
        <v>228</v>
      </c>
      <c r="H185" s="72">
        <v>10948</v>
      </c>
      <c r="I185" s="72" t="s">
        <v>124</v>
      </c>
      <c r="J185" s="72">
        <v>10</v>
      </c>
      <c r="K185" s="72">
        <v>14632</v>
      </c>
      <c r="L185" s="72">
        <v>7</v>
      </c>
      <c r="M185" s="72" t="s">
        <v>340</v>
      </c>
      <c r="N185" s="72" t="s">
        <v>901</v>
      </c>
      <c r="O185" s="72" t="s">
        <v>127</v>
      </c>
      <c r="P185" s="72" t="s">
        <v>902</v>
      </c>
      <c r="Q185" s="72" t="s">
        <v>129</v>
      </c>
      <c r="R185" s="72">
        <v>19980122</v>
      </c>
      <c r="S185" s="72">
        <v>47</v>
      </c>
      <c r="T185" s="72">
        <v>20</v>
      </c>
      <c r="U185" s="72">
        <v>1</v>
      </c>
      <c r="V185" s="72" t="s">
        <v>1654</v>
      </c>
      <c r="W185" s="72" t="s">
        <v>280</v>
      </c>
      <c r="X185" s="72">
        <v>303</v>
      </c>
      <c r="Y185" s="72">
        <v>7</v>
      </c>
      <c r="Z185" s="72" t="s">
        <v>25</v>
      </c>
      <c r="AA185" s="72" t="s">
        <v>25</v>
      </c>
      <c r="AB185" s="72" t="s">
        <v>124</v>
      </c>
      <c r="AC185" s="72">
        <v>991721814</v>
      </c>
      <c r="AD185" s="72" t="s">
        <v>132</v>
      </c>
      <c r="AE185" s="72" t="s">
        <v>198</v>
      </c>
      <c r="AF185" s="72"/>
      <c r="AG185" s="72"/>
      <c r="AH185" s="72"/>
      <c r="AI185" s="72"/>
      <c r="AJ185" s="72" t="s">
        <v>134</v>
      </c>
      <c r="AK185" s="72" t="s">
        <v>135</v>
      </c>
      <c r="AL185" s="72">
        <v>0</v>
      </c>
      <c r="AM185" s="72">
        <v>1</v>
      </c>
      <c r="AN185" s="72" t="s">
        <v>1655</v>
      </c>
      <c r="AO185" s="72">
        <v>0</v>
      </c>
      <c r="AP185" s="72"/>
      <c r="AQ185" s="72" t="s">
        <v>35</v>
      </c>
      <c r="AR185" s="72"/>
      <c r="AS185" s="72"/>
      <c r="AT185" s="72"/>
      <c r="AU185" s="72"/>
      <c r="AV185" s="72" t="s">
        <v>2054</v>
      </c>
      <c r="AW185" s="72" t="s">
        <v>1656</v>
      </c>
      <c r="AX185" s="72" t="s">
        <v>1656</v>
      </c>
      <c r="AY185" s="72" t="s">
        <v>1656</v>
      </c>
      <c r="AZ185" s="72" t="s">
        <v>1656</v>
      </c>
      <c r="BA185" s="72" t="s">
        <v>1657</v>
      </c>
      <c r="BB185" s="72" t="s">
        <v>1657</v>
      </c>
      <c r="BC185" s="72" t="s">
        <v>1657</v>
      </c>
      <c r="BD185" s="72" t="s">
        <v>1657</v>
      </c>
      <c r="BE185" s="72" t="s">
        <v>1657</v>
      </c>
    </row>
    <row r="186" spans="1:57">
      <c r="A186" s="72">
        <v>280495</v>
      </c>
      <c r="B186" s="72">
        <v>2562</v>
      </c>
      <c r="C186" s="72">
        <v>1</v>
      </c>
      <c r="D186" s="72" t="s">
        <v>1840</v>
      </c>
      <c r="E186" s="72" t="s">
        <v>835</v>
      </c>
      <c r="F186" s="72">
        <v>16208</v>
      </c>
      <c r="G186" s="72" t="s">
        <v>458</v>
      </c>
      <c r="H186" s="72">
        <v>10945</v>
      </c>
      <c r="I186" s="72" t="s">
        <v>124</v>
      </c>
      <c r="J186" s="72">
        <v>10</v>
      </c>
      <c r="K186" s="72">
        <v>14632</v>
      </c>
      <c r="L186" s="72">
        <v>7</v>
      </c>
      <c r="M186" s="72" t="s">
        <v>243</v>
      </c>
      <c r="N186" s="72" t="s">
        <v>836</v>
      </c>
      <c r="O186" s="72" t="s">
        <v>150</v>
      </c>
      <c r="P186" s="72" t="s">
        <v>837</v>
      </c>
      <c r="Q186" s="72" t="s">
        <v>152</v>
      </c>
      <c r="R186" s="72">
        <v>19430101</v>
      </c>
      <c r="S186" s="72">
        <v>37</v>
      </c>
      <c r="T186" s="72">
        <v>75</v>
      </c>
      <c r="U186" s="72">
        <v>1</v>
      </c>
      <c r="V186" s="72" t="s">
        <v>1654</v>
      </c>
      <c r="W186" s="72" t="s">
        <v>130</v>
      </c>
      <c r="X186" s="72">
        <v>18</v>
      </c>
      <c r="Y186" s="72">
        <v>11</v>
      </c>
      <c r="Z186" s="72" t="s">
        <v>16</v>
      </c>
      <c r="AA186" s="72" t="s">
        <v>16</v>
      </c>
      <c r="AB186" s="72" t="s">
        <v>124</v>
      </c>
      <c r="AC186" s="72">
        <v>949121710</v>
      </c>
      <c r="AD186" s="72" t="s">
        <v>132</v>
      </c>
      <c r="AE186" s="72" t="s">
        <v>133</v>
      </c>
      <c r="AF186" s="72"/>
      <c r="AG186" s="72" t="s">
        <v>133</v>
      </c>
      <c r="AH186" s="72"/>
      <c r="AI186" s="72"/>
      <c r="AJ186" s="72" t="s">
        <v>133</v>
      </c>
      <c r="AK186" s="72" t="s">
        <v>135</v>
      </c>
      <c r="AL186" s="72">
        <v>0</v>
      </c>
      <c r="AM186" s="72">
        <v>1</v>
      </c>
      <c r="AN186" s="72" t="s">
        <v>1655</v>
      </c>
      <c r="AO186" s="72">
        <v>0</v>
      </c>
      <c r="AP186" s="72"/>
      <c r="AQ186" s="72" t="s">
        <v>35</v>
      </c>
      <c r="AR186" s="72"/>
      <c r="AS186" s="72"/>
      <c r="AT186" s="72"/>
      <c r="AU186" s="72"/>
      <c r="AV186" s="72" t="s">
        <v>2128</v>
      </c>
      <c r="AW186" s="72" t="s">
        <v>1656</v>
      </c>
      <c r="AX186" s="72" t="s">
        <v>1656</v>
      </c>
      <c r="AY186" s="72" t="s">
        <v>1657</v>
      </c>
      <c r="AZ186" s="72" t="s">
        <v>1657</v>
      </c>
      <c r="BA186" s="72" t="s">
        <v>1657</v>
      </c>
      <c r="BB186" s="72" t="s">
        <v>1657</v>
      </c>
      <c r="BC186" s="72" t="s">
        <v>1657</v>
      </c>
      <c r="BD186" s="72" t="s">
        <v>1657</v>
      </c>
      <c r="BE186" s="72" t="s">
        <v>1657</v>
      </c>
    </row>
    <row r="187" spans="1:57">
      <c r="A187" s="72">
        <v>281445</v>
      </c>
      <c r="B187" s="72">
        <v>2562</v>
      </c>
      <c r="C187" s="72">
        <v>1</v>
      </c>
      <c r="D187" s="72" t="s">
        <v>1876</v>
      </c>
      <c r="E187" s="72" t="s">
        <v>1234</v>
      </c>
      <c r="F187" s="72">
        <v>1328195</v>
      </c>
      <c r="G187" s="72" t="s">
        <v>351</v>
      </c>
      <c r="H187" s="72">
        <v>10669</v>
      </c>
      <c r="I187" s="72" t="s">
        <v>124</v>
      </c>
      <c r="J187" s="72">
        <v>10</v>
      </c>
      <c r="K187" s="72">
        <v>14632</v>
      </c>
      <c r="L187" s="72">
        <v>5</v>
      </c>
      <c r="M187" s="72" t="s">
        <v>125</v>
      </c>
      <c r="N187" s="72" t="s">
        <v>1235</v>
      </c>
      <c r="O187" s="72" t="s">
        <v>127</v>
      </c>
      <c r="P187" s="72" t="s">
        <v>1236</v>
      </c>
      <c r="Q187" s="72" t="s">
        <v>129</v>
      </c>
      <c r="R187" s="72">
        <v>19470101</v>
      </c>
      <c r="S187" s="72">
        <v>45</v>
      </c>
      <c r="T187" s="72">
        <v>72</v>
      </c>
      <c r="U187" s="72">
        <v>1</v>
      </c>
      <c r="V187" s="72" t="s">
        <v>1654</v>
      </c>
      <c r="W187" s="72" t="s">
        <v>130</v>
      </c>
      <c r="X187" s="72">
        <v>24</v>
      </c>
      <c r="Y187" s="72">
        <v>4</v>
      </c>
      <c r="Z187" s="72" t="s">
        <v>594</v>
      </c>
      <c r="AA187" s="72" t="s">
        <v>11</v>
      </c>
      <c r="AB187" s="72" t="s">
        <v>124</v>
      </c>
      <c r="AC187" s="72">
        <v>868706198</v>
      </c>
      <c r="AD187" s="72" t="s">
        <v>132</v>
      </c>
      <c r="AE187" s="72" t="s">
        <v>133</v>
      </c>
      <c r="AF187" s="72"/>
      <c r="AG187" s="72" t="s">
        <v>133</v>
      </c>
      <c r="AH187" s="72"/>
      <c r="AI187" s="72"/>
      <c r="AJ187" s="72" t="s">
        <v>133</v>
      </c>
      <c r="AK187" s="72" t="s">
        <v>135</v>
      </c>
      <c r="AL187" s="72">
        <v>0</v>
      </c>
      <c r="AM187" s="72">
        <v>1</v>
      </c>
      <c r="AN187" s="72" t="s">
        <v>1655</v>
      </c>
      <c r="AO187" s="72">
        <v>0</v>
      </c>
      <c r="AP187" s="72"/>
      <c r="AQ187" s="72" t="s">
        <v>35</v>
      </c>
      <c r="AR187" s="72"/>
      <c r="AS187" s="72"/>
      <c r="AT187" s="72"/>
      <c r="AU187" s="72"/>
      <c r="AV187" s="72" t="s">
        <v>1664</v>
      </c>
      <c r="AW187" s="72" t="s">
        <v>1656</v>
      </c>
      <c r="AX187" s="72" t="s">
        <v>1656</v>
      </c>
      <c r="AY187" s="72" t="s">
        <v>1657</v>
      </c>
      <c r="AZ187" s="72" t="s">
        <v>1657</v>
      </c>
      <c r="BA187" s="72" t="s">
        <v>1657</v>
      </c>
      <c r="BB187" s="72" t="s">
        <v>1657</v>
      </c>
      <c r="BC187" s="72" t="s">
        <v>1657</v>
      </c>
      <c r="BD187" s="72" t="s">
        <v>1657</v>
      </c>
      <c r="BE187" s="72" t="s">
        <v>1657</v>
      </c>
    </row>
    <row r="188" spans="1:57">
      <c r="A188" s="72">
        <v>260217</v>
      </c>
      <c r="B188" s="72">
        <v>2562</v>
      </c>
      <c r="C188" s="72">
        <v>1</v>
      </c>
      <c r="D188" s="72" t="s">
        <v>1900</v>
      </c>
      <c r="E188" s="72" t="s">
        <v>356</v>
      </c>
      <c r="F188" s="72">
        <v>1465424</v>
      </c>
      <c r="G188" s="72" t="s">
        <v>357</v>
      </c>
      <c r="H188" s="72">
        <v>10669</v>
      </c>
      <c r="I188" s="72" t="s">
        <v>124</v>
      </c>
      <c r="J188" s="72">
        <v>10</v>
      </c>
      <c r="K188" s="72">
        <v>14632</v>
      </c>
      <c r="L188" s="72">
        <v>5</v>
      </c>
      <c r="M188" s="72" t="s">
        <v>125</v>
      </c>
      <c r="N188" s="72" t="s">
        <v>358</v>
      </c>
      <c r="O188" s="72" t="s">
        <v>150</v>
      </c>
      <c r="P188" s="72" t="s">
        <v>359</v>
      </c>
      <c r="Q188" s="72" t="s">
        <v>152</v>
      </c>
      <c r="R188" s="72">
        <v>19401221</v>
      </c>
      <c r="S188" s="72">
        <v>57</v>
      </c>
      <c r="T188" s="72">
        <v>78</v>
      </c>
      <c r="U188" s="72">
        <v>1</v>
      </c>
      <c r="V188" s="72" t="s">
        <v>1654</v>
      </c>
      <c r="W188" s="72" t="s">
        <v>130</v>
      </c>
      <c r="X188" s="72" t="s">
        <v>360</v>
      </c>
      <c r="Y188" s="72">
        <v>0</v>
      </c>
      <c r="Z188" s="72" t="s">
        <v>194</v>
      </c>
      <c r="AA188" s="72" t="s">
        <v>146</v>
      </c>
      <c r="AB188" s="72" t="s">
        <v>124</v>
      </c>
      <c r="AC188" s="72">
        <v>6281810099</v>
      </c>
      <c r="AD188" s="72" t="s">
        <v>132</v>
      </c>
      <c r="AE188" s="72" t="s">
        <v>133</v>
      </c>
      <c r="AF188" s="72"/>
      <c r="AG188" s="72"/>
      <c r="AH188" s="72"/>
      <c r="AI188" s="72"/>
      <c r="AJ188" s="72" t="s">
        <v>133</v>
      </c>
      <c r="AK188" s="72"/>
      <c r="AL188" s="72">
        <v>0</v>
      </c>
      <c r="AM188" s="72">
        <v>1</v>
      </c>
      <c r="AN188" s="72" t="s">
        <v>1655</v>
      </c>
      <c r="AO188" s="72">
        <v>0</v>
      </c>
      <c r="AP188" s="72"/>
      <c r="AQ188" s="72" t="s">
        <v>35</v>
      </c>
      <c r="AR188" s="72"/>
      <c r="AS188" s="72"/>
      <c r="AT188" s="72"/>
      <c r="AU188" s="72"/>
      <c r="AV188" s="72" t="s">
        <v>1680</v>
      </c>
      <c r="AW188" s="72" t="s">
        <v>1656</v>
      </c>
      <c r="AX188" s="72" t="s">
        <v>1657</v>
      </c>
      <c r="AY188" s="72" t="s">
        <v>1656</v>
      </c>
      <c r="AZ188" s="72" t="s">
        <v>1657</v>
      </c>
      <c r="BA188" s="72" t="s">
        <v>1657</v>
      </c>
      <c r="BB188" s="72" t="s">
        <v>1657</v>
      </c>
      <c r="BC188" s="72" t="s">
        <v>1657</v>
      </c>
      <c r="BD188" s="72" t="s">
        <v>1657</v>
      </c>
      <c r="BE188" s="72" t="s">
        <v>1657</v>
      </c>
    </row>
    <row r="189" spans="1:57">
      <c r="A189" s="72">
        <v>260889</v>
      </c>
      <c r="B189" s="72">
        <v>2562</v>
      </c>
      <c r="C189" s="72">
        <v>1</v>
      </c>
      <c r="D189" s="72" t="s">
        <v>1927</v>
      </c>
      <c r="E189" s="72" t="s">
        <v>1052</v>
      </c>
      <c r="F189" s="72">
        <v>10823</v>
      </c>
      <c r="G189" s="73">
        <v>241620</v>
      </c>
      <c r="H189" s="72">
        <v>10948</v>
      </c>
      <c r="I189" s="72" t="s">
        <v>124</v>
      </c>
      <c r="J189" s="72">
        <v>10</v>
      </c>
      <c r="K189" s="72">
        <v>14632</v>
      </c>
      <c r="L189" s="72">
        <v>7</v>
      </c>
      <c r="M189" s="72" t="s">
        <v>340</v>
      </c>
      <c r="N189" s="72" t="s">
        <v>1053</v>
      </c>
      <c r="O189" s="72" t="s">
        <v>150</v>
      </c>
      <c r="P189" s="72" t="s">
        <v>1054</v>
      </c>
      <c r="Q189" s="72" t="s">
        <v>152</v>
      </c>
      <c r="R189" s="72">
        <v>19590425</v>
      </c>
      <c r="S189" s="72">
        <v>63</v>
      </c>
      <c r="T189" s="72">
        <v>59</v>
      </c>
      <c r="U189" s="72">
        <v>1</v>
      </c>
      <c r="V189" s="72" t="s">
        <v>1654</v>
      </c>
      <c r="W189" s="72" t="s">
        <v>219</v>
      </c>
      <c r="X189" s="72">
        <v>88</v>
      </c>
      <c r="Y189" s="72">
        <v>2</v>
      </c>
      <c r="Z189" s="72" t="s">
        <v>25</v>
      </c>
      <c r="AA189" s="72" t="s">
        <v>25</v>
      </c>
      <c r="AB189" s="72" t="s">
        <v>124</v>
      </c>
      <c r="AC189" s="72">
        <v>853440154</v>
      </c>
      <c r="AD189" s="72" t="s">
        <v>132</v>
      </c>
      <c r="AE189" s="72" t="s">
        <v>198</v>
      </c>
      <c r="AF189" s="72"/>
      <c r="AG189" s="72" t="s">
        <v>133</v>
      </c>
      <c r="AH189" s="72"/>
      <c r="AI189" s="72"/>
      <c r="AJ189" s="72" t="s">
        <v>134</v>
      </c>
      <c r="AK189" s="72" t="s">
        <v>135</v>
      </c>
      <c r="AL189" s="72">
        <v>0</v>
      </c>
      <c r="AM189" s="72">
        <v>1</v>
      </c>
      <c r="AN189" s="72" t="s">
        <v>1655</v>
      </c>
      <c r="AO189" s="72">
        <v>0</v>
      </c>
      <c r="AP189" s="72"/>
      <c r="AQ189" s="72" t="s">
        <v>35</v>
      </c>
      <c r="AR189" s="72"/>
      <c r="AS189" s="72"/>
      <c r="AT189" s="72"/>
      <c r="AU189" s="72"/>
      <c r="AV189" s="73">
        <v>43468</v>
      </c>
      <c r="AW189" s="72" t="s">
        <v>1656</v>
      </c>
      <c r="AX189" s="72" t="s">
        <v>1656</v>
      </c>
      <c r="AY189" s="72" t="s">
        <v>1657</v>
      </c>
      <c r="AZ189" s="72" t="s">
        <v>1657</v>
      </c>
      <c r="BA189" s="72" t="s">
        <v>1657</v>
      </c>
      <c r="BB189" s="72" t="s">
        <v>1657</v>
      </c>
      <c r="BC189" s="72" t="s">
        <v>1657</v>
      </c>
      <c r="BD189" s="72" t="s">
        <v>1657</v>
      </c>
      <c r="BE189" s="72" t="s">
        <v>1657</v>
      </c>
    </row>
    <row r="190" spans="1:57">
      <c r="A190" s="72">
        <v>228958</v>
      </c>
      <c r="B190" s="72">
        <v>2562</v>
      </c>
      <c r="C190" s="72">
        <v>1</v>
      </c>
      <c r="D190" s="72" t="s">
        <v>1653</v>
      </c>
      <c r="E190" s="72" t="s">
        <v>994</v>
      </c>
      <c r="F190" s="72">
        <v>1263974</v>
      </c>
      <c r="G190" s="73">
        <v>241468</v>
      </c>
      <c r="H190" s="72">
        <v>10669</v>
      </c>
      <c r="I190" s="72" t="s">
        <v>124</v>
      </c>
      <c r="J190" s="72">
        <v>10</v>
      </c>
      <c r="K190" s="72">
        <v>14632</v>
      </c>
      <c r="L190" s="72">
        <v>5</v>
      </c>
      <c r="M190" s="72" t="s">
        <v>125</v>
      </c>
      <c r="N190" s="72" t="s">
        <v>995</v>
      </c>
      <c r="O190" s="72" t="s">
        <v>127</v>
      </c>
      <c r="P190" s="72" t="s">
        <v>996</v>
      </c>
      <c r="Q190" s="72" t="s">
        <v>129</v>
      </c>
      <c r="R190" s="72">
        <v>19780325</v>
      </c>
      <c r="S190" s="72">
        <v>50</v>
      </c>
      <c r="T190" s="72">
        <v>40</v>
      </c>
      <c r="U190" s="72">
        <v>1</v>
      </c>
      <c r="V190" s="72" t="s">
        <v>1654</v>
      </c>
      <c r="W190" s="72" t="s">
        <v>232</v>
      </c>
      <c r="X190" s="72" t="s">
        <v>997</v>
      </c>
      <c r="Y190" s="72">
        <v>0</v>
      </c>
      <c r="Z190" s="72" t="s">
        <v>194</v>
      </c>
      <c r="AA190" s="72" t="s">
        <v>146</v>
      </c>
      <c r="AB190" s="72" t="s">
        <v>124</v>
      </c>
      <c r="AC190" s="72">
        <v>928704899</v>
      </c>
      <c r="AD190" s="72" t="s">
        <v>132</v>
      </c>
      <c r="AE190" s="72" t="s">
        <v>133</v>
      </c>
      <c r="AF190" s="72"/>
      <c r="AG190" s="72"/>
      <c r="AH190" s="72"/>
      <c r="AI190" s="72"/>
      <c r="AJ190" s="72" t="s">
        <v>133</v>
      </c>
      <c r="AK190" s="72"/>
      <c r="AL190" s="72">
        <v>0</v>
      </c>
      <c r="AM190" s="72">
        <v>1</v>
      </c>
      <c r="AN190" s="72" t="s">
        <v>1655</v>
      </c>
      <c r="AO190" s="72">
        <v>0</v>
      </c>
      <c r="AP190" s="72"/>
      <c r="AQ190" s="72" t="s">
        <v>35</v>
      </c>
      <c r="AR190" s="72"/>
      <c r="AS190" s="72" t="s">
        <v>2134</v>
      </c>
      <c r="AT190" s="72"/>
      <c r="AU190" s="72"/>
      <c r="AV190" s="73">
        <v>43801</v>
      </c>
      <c r="AW190" s="72" t="s">
        <v>1656</v>
      </c>
      <c r="AX190" s="72" t="s">
        <v>1656</v>
      </c>
      <c r="AY190" s="72" t="s">
        <v>1657</v>
      </c>
      <c r="AZ190" s="72" t="s">
        <v>1657</v>
      </c>
      <c r="BA190" s="72" t="s">
        <v>1657</v>
      </c>
      <c r="BB190" s="72" t="s">
        <v>1657</v>
      </c>
      <c r="BC190" s="72" t="s">
        <v>1657</v>
      </c>
      <c r="BD190" s="72" t="s">
        <v>1657</v>
      </c>
      <c r="BE190" s="72" t="s">
        <v>1657</v>
      </c>
    </row>
    <row r="191" spans="1:57">
      <c r="A191" s="72">
        <v>265950</v>
      </c>
      <c r="B191" s="72">
        <v>2562</v>
      </c>
      <c r="C191" s="72">
        <v>1</v>
      </c>
      <c r="D191" s="72" t="s">
        <v>2024</v>
      </c>
      <c r="E191" s="72" t="s">
        <v>1094</v>
      </c>
      <c r="F191" s="72">
        <v>250695</v>
      </c>
      <c r="G191" s="72" t="s">
        <v>238</v>
      </c>
      <c r="H191" s="72">
        <v>21984</v>
      </c>
      <c r="I191" s="72" t="s">
        <v>124</v>
      </c>
      <c r="J191" s="72">
        <v>10</v>
      </c>
      <c r="K191" s="72">
        <v>14632</v>
      </c>
      <c r="L191" s="72">
        <v>6</v>
      </c>
      <c r="M191" s="72" t="s">
        <v>155</v>
      </c>
      <c r="N191" s="72" t="s">
        <v>1095</v>
      </c>
      <c r="O191" s="72" t="s">
        <v>127</v>
      </c>
      <c r="P191" s="72" t="s">
        <v>1096</v>
      </c>
      <c r="Q191" s="72" t="s">
        <v>129</v>
      </c>
      <c r="R191" s="72">
        <v>19890101</v>
      </c>
      <c r="S191" s="72">
        <v>59</v>
      </c>
      <c r="T191" s="72">
        <v>29</v>
      </c>
      <c r="U191" s="72">
        <v>1</v>
      </c>
      <c r="V191" s="72" t="s">
        <v>1654</v>
      </c>
      <c r="W191" s="72" t="s">
        <v>232</v>
      </c>
      <c r="X191" s="72">
        <v>148</v>
      </c>
      <c r="Y191" s="72">
        <v>2</v>
      </c>
      <c r="Z191" s="72" t="s">
        <v>649</v>
      </c>
      <c r="AA191" s="72" t="s">
        <v>6</v>
      </c>
      <c r="AB191" s="72" t="s">
        <v>124</v>
      </c>
      <c r="AC191" s="72"/>
      <c r="AD191" s="72" t="s">
        <v>132</v>
      </c>
      <c r="AE191" s="72" t="s">
        <v>133</v>
      </c>
      <c r="AF191" s="72"/>
      <c r="AG191" s="72"/>
      <c r="AH191" s="72"/>
      <c r="AI191" s="72"/>
      <c r="AJ191" s="72" t="s">
        <v>133</v>
      </c>
      <c r="AK191" s="72"/>
      <c r="AL191" s="72">
        <v>0</v>
      </c>
      <c r="AM191" s="72">
        <v>1</v>
      </c>
      <c r="AN191" s="72" t="s">
        <v>1655</v>
      </c>
      <c r="AO191" s="72">
        <v>6</v>
      </c>
      <c r="AP191" s="73">
        <v>241884</v>
      </c>
      <c r="AQ191" s="72" t="s">
        <v>41</v>
      </c>
      <c r="AR191" s="72" t="s">
        <v>125</v>
      </c>
      <c r="AS191" s="72"/>
      <c r="AT191" s="72"/>
      <c r="AU191" s="72"/>
      <c r="AV191" s="72" t="s">
        <v>1805</v>
      </c>
      <c r="AW191" s="72" t="s">
        <v>1656</v>
      </c>
      <c r="AX191" s="72" t="s">
        <v>1656</v>
      </c>
      <c r="AY191" s="72" t="s">
        <v>1656</v>
      </c>
      <c r="AZ191" s="72" t="s">
        <v>1656</v>
      </c>
      <c r="BA191" s="72" t="s">
        <v>1657</v>
      </c>
      <c r="BB191" s="72" t="s">
        <v>1657</v>
      </c>
      <c r="BC191" s="72" t="s">
        <v>1657</v>
      </c>
      <c r="BD191" s="72" t="s">
        <v>1657</v>
      </c>
      <c r="BE191" s="72" t="s">
        <v>1657</v>
      </c>
    </row>
    <row r="192" spans="1:57">
      <c r="A192" s="72">
        <v>227445</v>
      </c>
      <c r="B192" s="72">
        <v>2562</v>
      </c>
      <c r="C192" s="72">
        <v>1</v>
      </c>
      <c r="D192" s="72" t="s">
        <v>1673</v>
      </c>
      <c r="E192" s="72" t="s">
        <v>201</v>
      </c>
      <c r="F192" s="72">
        <v>108124</v>
      </c>
      <c r="G192" s="72" t="s">
        <v>202</v>
      </c>
      <c r="H192" s="72">
        <v>10954</v>
      </c>
      <c r="I192" s="72" t="s">
        <v>124</v>
      </c>
      <c r="J192" s="72">
        <v>10</v>
      </c>
      <c r="K192" s="72">
        <v>14632</v>
      </c>
      <c r="L192" s="72">
        <v>6</v>
      </c>
      <c r="M192" s="72" t="s">
        <v>148</v>
      </c>
      <c r="N192" s="72" t="s">
        <v>203</v>
      </c>
      <c r="O192" s="72" t="s">
        <v>150</v>
      </c>
      <c r="P192" s="72" t="s">
        <v>204</v>
      </c>
      <c r="Q192" s="72" t="s">
        <v>152</v>
      </c>
      <c r="R192" s="72">
        <v>19590516</v>
      </c>
      <c r="S192" s="72">
        <v>42</v>
      </c>
      <c r="T192" s="72">
        <v>59</v>
      </c>
      <c r="U192" s="72">
        <v>1</v>
      </c>
      <c r="V192" s="72" t="s">
        <v>1654</v>
      </c>
      <c r="W192" s="72" t="s">
        <v>187</v>
      </c>
      <c r="X192" s="72">
        <v>34</v>
      </c>
      <c r="Y192" s="72">
        <v>1</v>
      </c>
      <c r="Z192" s="72" t="s">
        <v>205</v>
      </c>
      <c r="AA192" s="72" t="s">
        <v>14</v>
      </c>
      <c r="AB192" s="72" t="s">
        <v>124</v>
      </c>
      <c r="AC192" s="72"/>
      <c r="AD192" s="72" t="s">
        <v>132</v>
      </c>
      <c r="AE192" s="72" t="s">
        <v>206</v>
      </c>
      <c r="AF192" s="72"/>
      <c r="AG192" s="72" t="s">
        <v>133</v>
      </c>
      <c r="AH192" s="72"/>
      <c r="AI192" s="72"/>
      <c r="AJ192" s="72" t="s">
        <v>134</v>
      </c>
      <c r="AK192" s="72" t="s">
        <v>135</v>
      </c>
      <c r="AL192" s="72">
        <v>0</v>
      </c>
      <c r="AM192" s="72">
        <v>1</v>
      </c>
      <c r="AN192" s="72" t="s">
        <v>1655</v>
      </c>
      <c r="AO192" s="72">
        <v>0</v>
      </c>
      <c r="AP192" s="72"/>
      <c r="AQ192" s="72" t="s">
        <v>35</v>
      </c>
      <c r="AR192" s="72"/>
      <c r="AS192" s="72"/>
      <c r="AT192" s="72"/>
      <c r="AU192" s="72"/>
      <c r="AV192" s="72" t="s">
        <v>1674</v>
      </c>
      <c r="AW192" s="72" t="s">
        <v>1656</v>
      </c>
      <c r="AX192" s="72" t="s">
        <v>1656</v>
      </c>
      <c r="AY192" s="72" t="s">
        <v>1657</v>
      </c>
      <c r="AZ192" s="72" t="s">
        <v>1657</v>
      </c>
      <c r="BA192" s="72" t="s">
        <v>1657</v>
      </c>
      <c r="BB192" s="72" t="s">
        <v>1657</v>
      </c>
      <c r="BC192" s="72" t="s">
        <v>1657</v>
      </c>
      <c r="BD192" s="72" t="s">
        <v>1657</v>
      </c>
      <c r="BE192" s="72" t="s">
        <v>1657</v>
      </c>
    </row>
    <row r="193" spans="1:57">
      <c r="A193" s="72">
        <v>227499</v>
      </c>
      <c r="B193" s="72">
        <v>2562</v>
      </c>
      <c r="C193" s="72">
        <v>1</v>
      </c>
      <c r="D193" s="72" t="s">
        <v>2046</v>
      </c>
      <c r="E193" s="72" t="s">
        <v>720</v>
      </c>
      <c r="F193" s="72">
        <v>1720716</v>
      </c>
      <c r="G193" s="73">
        <v>241741</v>
      </c>
      <c r="H193" s="72">
        <v>10669</v>
      </c>
      <c r="I193" s="72" t="s">
        <v>124</v>
      </c>
      <c r="J193" s="72">
        <v>10</v>
      </c>
      <c r="K193" s="72">
        <v>14632</v>
      </c>
      <c r="L193" s="72">
        <v>5</v>
      </c>
      <c r="M193" s="72" t="s">
        <v>125</v>
      </c>
      <c r="N193" s="72" t="s">
        <v>721</v>
      </c>
      <c r="O193" s="72" t="s">
        <v>127</v>
      </c>
      <c r="P193" s="72" t="s">
        <v>722</v>
      </c>
      <c r="Q193" s="72" t="s">
        <v>129</v>
      </c>
      <c r="R193" s="72">
        <v>19501115</v>
      </c>
      <c r="S193" s="72">
        <v>50</v>
      </c>
      <c r="T193" s="72">
        <v>67</v>
      </c>
      <c r="U193" s="72">
        <v>1</v>
      </c>
      <c r="V193" s="72" t="s">
        <v>1654</v>
      </c>
      <c r="W193" s="72" t="s">
        <v>130</v>
      </c>
      <c r="X193" s="72">
        <v>59</v>
      </c>
      <c r="Y193" s="72">
        <v>7</v>
      </c>
      <c r="Z193" s="72" t="s">
        <v>220</v>
      </c>
      <c r="AA193" s="72" t="s">
        <v>21</v>
      </c>
      <c r="AB193" s="72" t="s">
        <v>124</v>
      </c>
      <c r="AC193" s="72">
        <v>619430195</v>
      </c>
      <c r="AD193" s="72" t="s">
        <v>132</v>
      </c>
      <c r="AE193" s="72" t="s">
        <v>133</v>
      </c>
      <c r="AF193" s="72"/>
      <c r="AG193" s="72"/>
      <c r="AH193" s="72" t="s">
        <v>133</v>
      </c>
      <c r="AI193" s="72"/>
      <c r="AJ193" s="72" t="s">
        <v>133</v>
      </c>
      <c r="AK193" s="72" t="s">
        <v>135</v>
      </c>
      <c r="AL193" s="72">
        <v>0</v>
      </c>
      <c r="AM193" s="72">
        <v>1</v>
      </c>
      <c r="AN193" s="72" t="s">
        <v>1655</v>
      </c>
      <c r="AO193" s="72">
        <v>6</v>
      </c>
      <c r="AP193" s="72" t="s">
        <v>513</v>
      </c>
      <c r="AQ193" s="72" t="s">
        <v>41</v>
      </c>
      <c r="AR193" s="72" t="s">
        <v>184</v>
      </c>
      <c r="AS193" s="72" t="s">
        <v>723</v>
      </c>
      <c r="AT193" s="72"/>
      <c r="AU193" s="72"/>
      <c r="AV193" s="72" t="s">
        <v>1776</v>
      </c>
      <c r="AW193" s="72" t="s">
        <v>1656</v>
      </c>
      <c r="AX193" s="72" t="s">
        <v>1656</v>
      </c>
      <c r="AY193" s="72" t="s">
        <v>1657</v>
      </c>
      <c r="AZ193" s="72" t="s">
        <v>1657</v>
      </c>
      <c r="BA193" s="72" t="s">
        <v>1657</v>
      </c>
      <c r="BB193" s="72" t="s">
        <v>1657</v>
      </c>
      <c r="BC193" s="72" t="s">
        <v>1657</v>
      </c>
      <c r="BD193" s="72" t="s">
        <v>1657</v>
      </c>
      <c r="BE193" s="72" t="s">
        <v>1657</v>
      </c>
    </row>
    <row r="194" spans="1:57">
      <c r="A194" s="72">
        <v>227545</v>
      </c>
      <c r="B194" s="72">
        <v>2562</v>
      </c>
      <c r="C194" s="72">
        <v>1</v>
      </c>
      <c r="D194" s="72" t="s">
        <v>1905</v>
      </c>
      <c r="E194" s="72" t="s">
        <v>1113</v>
      </c>
      <c r="F194" s="72">
        <v>175071</v>
      </c>
      <c r="G194" s="73">
        <v>241710</v>
      </c>
      <c r="H194" s="72">
        <v>10951</v>
      </c>
      <c r="I194" s="72" t="s">
        <v>124</v>
      </c>
      <c r="J194" s="72">
        <v>10</v>
      </c>
      <c r="K194" s="72">
        <v>14632</v>
      </c>
      <c r="L194" s="72">
        <v>7</v>
      </c>
      <c r="M194" s="72" t="s">
        <v>499</v>
      </c>
      <c r="N194" s="72" t="s">
        <v>1114</v>
      </c>
      <c r="O194" s="72" t="s">
        <v>127</v>
      </c>
      <c r="P194" s="72" t="s">
        <v>1115</v>
      </c>
      <c r="Q194" s="72" t="s">
        <v>129</v>
      </c>
      <c r="R194" s="72">
        <v>19570101</v>
      </c>
      <c r="S194" s="72">
        <v>84</v>
      </c>
      <c r="T194" s="72">
        <v>61</v>
      </c>
      <c r="U194" s="72">
        <v>1</v>
      </c>
      <c r="V194" s="72" t="s">
        <v>1654</v>
      </c>
      <c r="W194" s="72" t="s">
        <v>219</v>
      </c>
      <c r="X194" s="72">
        <v>17</v>
      </c>
      <c r="Y194" s="72">
        <v>4</v>
      </c>
      <c r="Z194" s="72" t="s">
        <v>1116</v>
      </c>
      <c r="AA194" s="72" t="s">
        <v>8</v>
      </c>
      <c r="AB194" s="72" t="s">
        <v>124</v>
      </c>
      <c r="AC194" s="72">
        <v>638693126</v>
      </c>
      <c r="AD194" s="72" t="s">
        <v>132</v>
      </c>
      <c r="AE194" s="72" t="s">
        <v>140</v>
      </c>
      <c r="AF194" s="72"/>
      <c r="AG194" s="72" t="s">
        <v>133</v>
      </c>
      <c r="AH194" s="72"/>
      <c r="AI194" s="72"/>
      <c r="AJ194" s="72" t="s">
        <v>134</v>
      </c>
      <c r="AK194" s="72" t="s">
        <v>135</v>
      </c>
      <c r="AL194" s="72">
        <v>0</v>
      </c>
      <c r="AM194" s="72">
        <v>1</v>
      </c>
      <c r="AN194" s="72" t="s">
        <v>1655</v>
      </c>
      <c r="AO194" s="72">
        <v>0</v>
      </c>
      <c r="AP194" s="72"/>
      <c r="AQ194" s="72" t="s">
        <v>35</v>
      </c>
      <c r="AR194" s="72"/>
      <c r="AS194" s="72"/>
      <c r="AT194" s="72"/>
      <c r="AU194" s="72"/>
      <c r="AV194" s="72" t="s">
        <v>2129</v>
      </c>
      <c r="AW194" s="72" t="s">
        <v>1656</v>
      </c>
      <c r="AX194" s="72" t="s">
        <v>1656</v>
      </c>
      <c r="AY194" s="72" t="s">
        <v>1657</v>
      </c>
      <c r="AZ194" s="72" t="s">
        <v>1657</v>
      </c>
      <c r="BA194" s="72" t="s">
        <v>1657</v>
      </c>
      <c r="BB194" s="72" t="s">
        <v>1657</v>
      </c>
      <c r="BC194" s="72" t="s">
        <v>1657</v>
      </c>
      <c r="BD194" s="72" t="s">
        <v>1657</v>
      </c>
      <c r="BE194" s="72" t="s">
        <v>1657</v>
      </c>
    </row>
    <row r="195" spans="1:57">
      <c r="A195" s="72">
        <v>39630</v>
      </c>
      <c r="B195" s="72">
        <v>2562</v>
      </c>
      <c r="C195" s="72">
        <v>1</v>
      </c>
      <c r="D195" s="72" t="s">
        <v>2060</v>
      </c>
      <c r="E195" s="72" t="s">
        <v>969</v>
      </c>
      <c r="F195" s="72">
        <v>178238</v>
      </c>
      <c r="G195" s="73">
        <v>241772</v>
      </c>
      <c r="H195" s="72">
        <v>10949</v>
      </c>
      <c r="I195" s="72" t="s">
        <v>124</v>
      </c>
      <c r="J195" s="72">
        <v>10</v>
      </c>
      <c r="K195" s="72">
        <v>14632</v>
      </c>
      <c r="L195" s="72">
        <v>7</v>
      </c>
      <c r="M195" s="72" t="s">
        <v>631</v>
      </c>
      <c r="N195" s="72" t="s">
        <v>970</v>
      </c>
      <c r="O195" s="72" t="s">
        <v>157</v>
      </c>
      <c r="P195" s="72" t="s">
        <v>971</v>
      </c>
      <c r="Q195" s="72" t="s">
        <v>152</v>
      </c>
      <c r="R195" s="72">
        <v>19920101</v>
      </c>
      <c r="S195" s="72">
        <v>48</v>
      </c>
      <c r="T195" s="72">
        <v>26</v>
      </c>
      <c r="U195" s="72">
        <v>1</v>
      </c>
      <c r="V195" s="72" t="s">
        <v>1654</v>
      </c>
      <c r="W195" s="72" t="s">
        <v>219</v>
      </c>
      <c r="X195" s="72">
        <v>46</v>
      </c>
      <c r="Y195" s="72">
        <v>10</v>
      </c>
      <c r="Z195" s="72" t="s">
        <v>972</v>
      </c>
      <c r="AA195" s="72" t="s">
        <v>23</v>
      </c>
      <c r="AB195" s="72" t="s">
        <v>124</v>
      </c>
      <c r="AC195" s="72"/>
      <c r="AD195" s="72" t="s">
        <v>132</v>
      </c>
      <c r="AE195" s="72" t="s">
        <v>133</v>
      </c>
      <c r="AF195" s="72"/>
      <c r="AG195" s="72" t="s">
        <v>133</v>
      </c>
      <c r="AH195" s="72"/>
      <c r="AI195" s="72"/>
      <c r="AJ195" s="72" t="s">
        <v>134</v>
      </c>
      <c r="AK195" s="72" t="s">
        <v>135</v>
      </c>
      <c r="AL195" s="72">
        <v>0</v>
      </c>
      <c r="AM195" s="72">
        <v>1</v>
      </c>
      <c r="AN195" s="72" t="s">
        <v>1655</v>
      </c>
      <c r="AO195" s="72">
        <v>0</v>
      </c>
      <c r="AP195" s="72"/>
      <c r="AQ195" s="72" t="s">
        <v>35</v>
      </c>
      <c r="AR195" s="72"/>
      <c r="AS195" s="72"/>
      <c r="AT195" s="72"/>
      <c r="AU195" s="72"/>
      <c r="AV195" s="73">
        <v>43739</v>
      </c>
      <c r="AW195" s="72" t="s">
        <v>1656</v>
      </c>
      <c r="AX195" s="72" t="s">
        <v>1656</v>
      </c>
      <c r="AY195" s="72" t="s">
        <v>1657</v>
      </c>
      <c r="AZ195" s="72" t="s">
        <v>1657</v>
      </c>
      <c r="BA195" s="72" t="s">
        <v>1657</v>
      </c>
      <c r="BB195" s="72" t="s">
        <v>1657</v>
      </c>
      <c r="BC195" s="72" t="s">
        <v>1657</v>
      </c>
      <c r="BD195" s="72" t="s">
        <v>1657</v>
      </c>
      <c r="BE195" s="72" t="s">
        <v>1657</v>
      </c>
    </row>
    <row r="196" spans="1:57">
      <c r="A196" s="72">
        <v>127361</v>
      </c>
      <c r="B196" s="72">
        <v>2562</v>
      </c>
      <c r="C196" s="72">
        <v>1</v>
      </c>
      <c r="D196" s="72" t="s">
        <v>2039</v>
      </c>
      <c r="E196" s="72" t="s">
        <v>1330</v>
      </c>
      <c r="F196" s="72">
        <v>56126</v>
      </c>
      <c r="G196" s="73">
        <v>241773</v>
      </c>
      <c r="H196" s="72">
        <v>10951</v>
      </c>
      <c r="I196" s="72" t="s">
        <v>124</v>
      </c>
      <c r="J196" s="72">
        <v>10</v>
      </c>
      <c r="K196" s="72">
        <v>14632</v>
      </c>
      <c r="L196" s="72">
        <v>7</v>
      </c>
      <c r="M196" s="72" t="s">
        <v>499</v>
      </c>
      <c r="N196" s="72" t="s">
        <v>1331</v>
      </c>
      <c r="O196" s="72" t="s">
        <v>150</v>
      </c>
      <c r="P196" s="72" t="s">
        <v>1332</v>
      </c>
      <c r="Q196" s="72" t="s">
        <v>152</v>
      </c>
      <c r="R196" s="72">
        <v>19420101</v>
      </c>
      <c r="S196" s="72">
        <v>32.200000000000003</v>
      </c>
      <c r="T196" s="72">
        <v>77</v>
      </c>
      <c r="U196" s="72">
        <v>1</v>
      </c>
      <c r="V196" s="72" t="s">
        <v>1654</v>
      </c>
      <c r="W196" s="72" t="s">
        <v>219</v>
      </c>
      <c r="X196" s="72">
        <v>17</v>
      </c>
      <c r="Y196" s="72">
        <v>9</v>
      </c>
      <c r="Z196" s="72" t="s">
        <v>1333</v>
      </c>
      <c r="AA196" s="72" t="s">
        <v>8</v>
      </c>
      <c r="AB196" s="72" t="s">
        <v>124</v>
      </c>
      <c r="AC196" s="72">
        <v>936930162</v>
      </c>
      <c r="AD196" s="72" t="s">
        <v>132</v>
      </c>
      <c r="AE196" s="72" t="s">
        <v>140</v>
      </c>
      <c r="AF196" s="72"/>
      <c r="AG196" s="72"/>
      <c r="AH196" s="72"/>
      <c r="AI196" s="72"/>
      <c r="AJ196" s="72" t="s">
        <v>134</v>
      </c>
      <c r="AK196" s="72" t="s">
        <v>135</v>
      </c>
      <c r="AL196" s="72">
        <v>0</v>
      </c>
      <c r="AM196" s="72">
        <v>1</v>
      </c>
      <c r="AN196" s="72" t="s">
        <v>1655</v>
      </c>
      <c r="AO196" s="72">
        <v>0</v>
      </c>
      <c r="AP196" s="72"/>
      <c r="AQ196" s="72" t="s">
        <v>35</v>
      </c>
      <c r="AR196" s="72"/>
      <c r="AS196" s="72"/>
      <c r="AT196" s="72"/>
      <c r="AU196" s="72"/>
      <c r="AV196" s="73">
        <v>43709</v>
      </c>
      <c r="AW196" s="72" t="s">
        <v>1656</v>
      </c>
      <c r="AX196" s="72" t="s">
        <v>1656</v>
      </c>
      <c r="AY196" s="72" t="s">
        <v>1656</v>
      </c>
      <c r="AZ196" s="72" t="s">
        <v>1657</v>
      </c>
      <c r="BA196" s="72" t="s">
        <v>1657</v>
      </c>
      <c r="BB196" s="72" t="s">
        <v>1657</v>
      </c>
      <c r="BC196" s="72" t="s">
        <v>1657</v>
      </c>
      <c r="BD196" s="72" t="s">
        <v>1657</v>
      </c>
      <c r="BE196" s="72" t="s">
        <v>1657</v>
      </c>
    </row>
    <row r="197" spans="1:57">
      <c r="A197" s="72">
        <v>171818</v>
      </c>
      <c r="B197" s="72">
        <v>2562</v>
      </c>
      <c r="C197" s="72">
        <v>1</v>
      </c>
      <c r="D197" s="72" t="s">
        <v>2076</v>
      </c>
      <c r="E197" s="72" t="s">
        <v>977</v>
      </c>
      <c r="F197" s="72">
        <v>75961</v>
      </c>
      <c r="G197" s="72" t="s">
        <v>199</v>
      </c>
      <c r="H197" s="72">
        <v>10959</v>
      </c>
      <c r="I197" s="72" t="s">
        <v>124</v>
      </c>
      <c r="J197" s="72">
        <v>10</v>
      </c>
      <c r="K197" s="72">
        <v>14632</v>
      </c>
      <c r="L197" s="72">
        <v>7</v>
      </c>
      <c r="M197" s="72" t="s">
        <v>309</v>
      </c>
      <c r="N197" s="72" t="s">
        <v>978</v>
      </c>
      <c r="O197" s="72" t="s">
        <v>127</v>
      </c>
      <c r="P197" s="72" t="s">
        <v>979</v>
      </c>
      <c r="Q197" s="72" t="s">
        <v>129</v>
      </c>
      <c r="R197" s="72">
        <v>19750907</v>
      </c>
      <c r="S197" s="72">
        <v>55</v>
      </c>
      <c r="T197" s="72">
        <v>43</v>
      </c>
      <c r="U197" s="72">
        <v>1</v>
      </c>
      <c r="V197" s="72" t="s">
        <v>1654</v>
      </c>
      <c r="W197" s="72" t="s">
        <v>219</v>
      </c>
      <c r="X197" s="72">
        <v>62</v>
      </c>
      <c r="Y197" s="72">
        <v>17</v>
      </c>
      <c r="Z197" s="72" t="s">
        <v>980</v>
      </c>
      <c r="AA197" s="72" t="s">
        <v>18</v>
      </c>
      <c r="AB197" s="72" t="s">
        <v>124</v>
      </c>
      <c r="AC197" s="72">
        <v>930708110</v>
      </c>
      <c r="AD197" s="72" t="s">
        <v>132</v>
      </c>
      <c r="AE197" s="72" t="s">
        <v>198</v>
      </c>
      <c r="AF197" s="72"/>
      <c r="AG197" s="72" t="s">
        <v>133</v>
      </c>
      <c r="AH197" s="72"/>
      <c r="AI197" s="72"/>
      <c r="AJ197" s="72" t="s">
        <v>134</v>
      </c>
      <c r="AK197" s="72" t="s">
        <v>135</v>
      </c>
      <c r="AL197" s="72">
        <v>0</v>
      </c>
      <c r="AM197" s="72">
        <v>1</v>
      </c>
      <c r="AN197" s="72" t="s">
        <v>1655</v>
      </c>
      <c r="AO197" s="72">
        <v>0</v>
      </c>
      <c r="AP197" s="72"/>
      <c r="AQ197" s="72" t="s">
        <v>35</v>
      </c>
      <c r="AR197" s="72"/>
      <c r="AS197" s="72"/>
      <c r="AT197" s="72"/>
      <c r="AU197" s="72"/>
      <c r="AV197" s="72" t="s">
        <v>2120</v>
      </c>
      <c r="AW197" s="72" t="s">
        <v>1656</v>
      </c>
      <c r="AX197" s="72" t="s">
        <v>1656</v>
      </c>
      <c r="AY197" s="72" t="s">
        <v>1657</v>
      </c>
      <c r="AZ197" s="72" t="s">
        <v>1657</v>
      </c>
      <c r="BA197" s="72" t="s">
        <v>1657</v>
      </c>
      <c r="BB197" s="72" t="s">
        <v>1657</v>
      </c>
      <c r="BC197" s="72" t="s">
        <v>1657</v>
      </c>
      <c r="BD197" s="72" t="s">
        <v>1657</v>
      </c>
      <c r="BE197" s="72" t="s">
        <v>1657</v>
      </c>
    </row>
    <row r="198" spans="1:57">
      <c r="A198" s="72">
        <v>214710</v>
      </c>
      <c r="B198" s="72">
        <v>2562</v>
      </c>
      <c r="C198" s="72">
        <v>1</v>
      </c>
      <c r="D198" s="72" t="s">
        <v>1791</v>
      </c>
      <c r="E198" s="72" t="s">
        <v>622</v>
      </c>
      <c r="F198" s="72">
        <v>2200583</v>
      </c>
      <c r="G198" s="73">
        <v>241469</v>
      </c>
      <c r="H198" s="72">
        <v>10669</v>
      </c>
      <c r="I198" s="72" t="s">
        <v>124</v>
      </c>
      <c r="J198" s="72">
        <v>10</v>
      </c>
      <c r="K198" s="72">
        <v>14632</v>
      </c>
      <c r="L198" s="72">
        <v>5</v>
      </c>
      <c r="M198" s="72" t="s">
        <v>125</v>
      </c>
      <c r="N198" s="72" t="s">
        <v>623</v>
      </c>
      <c r="O198" s="72" t="s">
        <v>150</v>
      </c>
      <c r="P198" s="72" t="s">
        <v>624</v>
      </c>
      <c r="Q198" s="72" t="s">
        <v>152</v>
      </c>
      <c r="R198" s="72">
        <v>19490406</v>
      </c>
      <c r="S198" s="72">
        <v>30</v>
      </c>
      <c r="T198" s="72">
        <v>69</v>
      </c>
      <c r="U198" s="72">
        <v>1</v>
      </c>
      <c r="V198" s="72" t="s">
        <v>1654</v>
      </c>
      <c r="W198" s="72" t="s">
        <v>130</v>
      </c>
      <c r="X198" s="72">
        <v>101</v>
      </c>
      <c r="Y198" s="72">
        <v>17</v>
      </c>
      <c r="Z198" s="72" t="s">
        <v>396</v>
      </c>
      <c r="AA198" s="72" t="s">
        <v>26</v>
      </c>
      <c r="AB198" s="72" t="s">
        <v>124</v>
      </c>
      <c r="AC198" s="72"/>
      <c r="AD198" s="72" t="s">
        <v>132</v>
      </c>
      <c r="AE198" s="72" t="s">
        <v>133</v>
      </c>
      <c r="AF198" s="72"/>
      <c r="AG198" s="72"/>
      <c r="AH198" s="72"/>
      <c r="AI198" s="72"/>
      <c r="AJ198" s="72" t="s">
        <v>133</v>
      </c>
      <c r="AK198" s="72"/>
      <c r="AL198" s="72">
        <v>0</v>
      </c>
      <c r="AM198" s="72">
        <v>1</v>
      </c>
      <c r="AN198" s="72" t="s">
        <v>1655</v>
      </c>
      <c r="AO198" s="72">
        <v>6</v>
      </c>
      <c r="AP198" s="73">
        <v>241529</v>
      </c>
      <c r="AQ198" s="72" t="s">
        <v>41</v>
      </c>
      <c r="AR198" s="72" t="s">
        <v>393</v>
      </c>
      <c r="AS198" s="72"/>
      <c r="AT198" s="72"/>
      <c r="AU198" s="72"/>
      <c r="AV198" s="72" t="s">
        <v>1792</v>
      </c>
      <c r="AW198" s="72" t="s">
        <v>1656</v>
      </c>
      <c r="AX198" s="72" t="s">
        <v>1656</v>
      </c>
      <c r="AY198" s="72" t="s">
        <v>1656</v>
      </c>
      <c r="AZ198" s="72" t="s">
        <v>1656</v>
      </c>
      <c r="BA198" s="72" t="s">
        <v>1657</v>
      </c>
      <c r="BB198" s="72" t="s">
        <v>1657</v>
      </c>
      <c r="BC198" s="72" t="s">
        <v>1657</v>
      </c>
      <c r="BD198" s="72" t="s">
        <v>1657</v>
      </c>
      <c r="BE198" s="72" t="s">
        <v>1657</v>
      </c>
    </row>
    <row r="199" spans="1:57">
      <c r="A199" s="72">
        <v>214775</v>
      </c>
      <c r="B199" s="72">
        <v>2562</v>
      </c>
      <c r="C199" s="72">
        <v>1</v>
      </c>
      <c r="D199" s="72" t="s">
        <v>1695</v>
      </c>
      <c r="E199" s="72" t="s">
        <v>1283</v>
      </c>
      <c r="F199" s="72">
        <v>128275</v>
      </c>
      <c r="G199" s="73">
        <v>241437</v>
      </c>
      <c r="H199" s="72">
        <v>10949</v>
      </c>
      <c r="I199" s="72" t="s">
        <v>124</v>
      </c>
      <c r="J199" s="72">
        <v>10</v>
      </c>
      <c r="K199" s="72">
        <v>14632</v>
      </c>
      <c r="L199" s="72">
        <v>7</v>
      </c>
      <c r="M199" s="72" t="s">
        <v>631</v>
      </c>
      <c r="N199" s="72" t="s">
        <v>1284</v>
      </c>
      <c r="O199" s="72" t="s">
        <v>127</v>
      </c>
      <c r="P199" s="72" t="s">
        <v>1285</v>
      </c>
      <c r="Q199" s="72" t="s">
        <v>129</v>
      </c>
      <c r="R199" s="72">
        <v>19810101</v>
      </c>
      <c r="S199" s="72">
        <v>45</v>
      </c>
      <c r="T199" s="72">
        <v>37</v>
      </c>
      <c r="U199" s="72">
        <v>1</v>
      </c>
      <c r="V199" s="72" t="s">
        <v>1654</v>
      </c>
      <c r="W199" s="72" t="s">
        <v>219</v>
      </c>
      <c r="X199" s="72">
        <v>174</v>
      </c>
      <c r="Y199" s="72">
        <v>19</v>
      </c>
      <c r="Z199" s="72" t="s">
        <v>1286</v>
      </c>
      <c r="AA199" s="72" t="s">
        <v>23</v>
      </c>
      <c r="AB199" s="72" t="s">
        <v>124</v>
      </c>
      <c r="AC199" s="72">
        <v>944624353</v>
      </c>
      <c r="AD199" s="72" t="s">
        <v>132</v>
      </c>
      <c r="AE199" s="72" t="s">
        <v>206</v>
      </c>
      <c r="AF199" s="72"/>
      <c r="AG199" s="72" t="s">
        <v>133</v>
      </c>
      <c r="AH199" s="72"/>
      <c r="AI199" s="72"/>
      <c r="AJ199" s="72" t="s">
        <v>134</v>
      </c>
      <c r="AK199" s="72" t="s">
        <v>135</v>
      </c>
      <c r="AL199" s="72">
        <v>0</v>
      </c>
      <c r="AM199" s="72">
        <v>1</v>
      </c>
      <c r="AN199" s="72" t="s">
        <v>1655</v>
      </c>
      <c r="AO199" s="72">
        <v>0</v>
      </c>
      <c r="AP199" s="72"/>
      <c r="AQ199" s="72" t="s">
        <v>35</v>
      </c>
      <c r="AR199" s="72"/>
      <c r="AS199" s="72"/>
      <c r="AT199" s="72"/>
      <c r="AU199" s="72"/>
      <c r="AV199" s="73">
        <v>43467</v>
      </c>
      <c r="AW199" s="72" t="s">
        <v>1656</v>
      </c>
      <c r="AX199" s="72" t="s">
        <v>1656</v>
      </c>
      <c r="AY199" s="72" t="s">
        <v>1657</v>
      </c>
      <c r="AZ199" s="72" t="s">
        <v>1657</v>
      </c>
      <c r="BA199" s="72" t="s">
        <v>1657</v>
      </c>
      <c r="BB199" s="72" t="s">
        <v>1657</v>
      </c>
      <c r="BC199" s="72" t="s">
        <v>1657</v>
      </c>
      <c r="BD199" s="72" t="s">
        <v>1657</v>
      </c>
      <c r="BE199" s="72" t="s">
        <v>1657</v>
      </c>
    </row>
    <row r="200" spans="1:57">
      <c r="A200" s="72">
        <v>214805</v>
      </c>
      <c r="B200" s="72">
        <v>2562</v>
      </c>
      <c r="C200" s="72">
        <v>1</v>
      </c>
      <c r="D200" s="72" t="s">
        <v>1824</v>
      </c>
      <c r="E200" s="72" t="s">
        <v>1359</v>
      </c>
      <c r="F200" s="72">
        <v>54371</v>
      </c>
      <c r="G200" s="72" t="s">
        <v>498</v>
      </c>
      <c r="H200" s="72">
        <v>10957</v>
      </c>
      <c r="I200" s="72" t="s">
        <v>124</v>
      </c>
      <c r="J200" s="72">
        <v>10</v>
      </c>
      <c r="K200" s="72">
        <v>14632</v>
      </c>
      <c r="L200" s="72">
        <v>7</v>
      </c>
      <c r="M200" s="72" t="s">
        <v>182</v>
      </c>
      <c r="N200" s="72" t="s">
        <v>1360</v>
      </c>
      <c r="O200" s="72" t="s">
        <v>127</v>
      </c>
      <c r="P200" s="72" t="s">
        <v>1361</v>
      </c>
      <c r="Q200" s="72" t="s">
        <v>129</v>
      </c>
      <c r="R200" s="72">
        <v>19750101</v>
      </c>
      <c r="S200" s="72">
        <v>46.6</v>
      </c>
      <c r="T200" s="72">
        <v>43</v>
      </c>
      <c r="U200" s="72">
        <v>1</v>
      </c>
      <c r="V200" s="72" t="s">
        <v>1654</v>
      </c>
      <c r="W200" s="72" t="s">
        <v>232</v>
      </c>
      <c r="X200" s="72">
        <v>11</v>
      </c>
      <c r="Y200" s="72">
        <v>10</v>
      </c>
      <c r="Z200" s="72" t="s">
        <v>6</v>
      </c>
      <c r="AA200" s="72" t="s">
        <v>6</v>
      </c>
      <c r="AB200" s="72" t="s">
        <v>124</v>
      </c>
      <c r="AC200" s="72"/>
      <c r="AD200" s="72" t="s">
        <v>132</v>
      </c>
      <c r="AE200" s="72" t="s">
        <v>198</v>
      </c>
      <c r="AF200" s="72"/>
      <c r="AG200" s="72"/>
      <c r="AH200" s="72"/>
      <c r="AI200" s="72"/>
      <c r="AJ200" s="72" t="s">
        <v>134</v>
      </c>
      <c r="AK200" s="72" t="s">
        <v>135</v>
      </c>
      <c r="AL200" s="72">
        <v>0</v>
      </c>
      <c r="AM200" s="72">
        <v>1</v>
      </c>
      <c r="AN200" s="72" t="s">
        <v>1655</v>
      </c>
      <c r="AO200" s="72">
        <v>6</v>
      </c>
      <c r="AP200" s="73">
        <v>241743</v>
      </c>
      <c r="AQ200" s="72" t="s">
        <v>41</v>
      </c>
      <c r="AR200" s="72" t="s">
        <v>155</v>
      </c>
      <c r="AS200" s="72"/>
      <c r="AT200" s="72"/>
      <c r="AU200" s="72"/>
      <c r="AV200" s="72"/>
      <c r="AW200" s="72" t="s">
        <v>1657</v>
      </c>
      <c r="AX200" s="72" t="s">
        <v>1657</v>
      </c>
      <c r="AY200" s="72" t="s">
        <v>1657</v>
      </c>
      <c r="AZ200" s="72" t="s">
        <v>1657</v>
      </c>
      <c r="BA200" s="72" t="s">
        <v>1657</v>
      </c>
      <c r="BB200" s="72" t="s">
        <v>1657</v>
      </c>
      <c r="BC200" s="72" t="s">
        <v>1657</v>
      </c>
      <c r="BD200" s="72" t="s">
        <v>1657</v>
      </c>
      <c r="BE200" s="72" t="s">
        <v>1657</v>
      </c>
    </row>
    <row r="201" spans="1:57">
      <c r="A201" s="72">
        <v>256416</v>
      </c>
      <c r="B201" s="72">
        <v>2562</v>
      </c>
      <c r="C201" s="72">
        <v>1</v>
      </c>
      <c r="D201" s="72" t="s">
        <v>2006</v>
      </c>
      <c r="E201" s="72" t="s">
        <v>2007</v>
      </c>
      <c r="F201" s="72" t="s">
        <v>2008</v>
      </c>
      <c r="G201" s="72" t="s">
        <v>247</v>
      </c>
      <c r="H201" s="72">
        <v>11496</v>
      </c>
      <c r="I201" s="72" t="s">
        <v>124</v>
      </c>
      <c r="J201" s="72">
        <v>10</v>
      </c>
      <c r="K201" s="72">
        <v>14632</v>
      </c>
      <c r="L201" s="72">
        <v>12</v>
      </c>
      <c r="M201" s="72" t="s">
        <v>1948</v>
      </c>
      <c r="N201" s="72" t="s">
        <v>2009</v>
      </c>
      <c r="O201" s="72" t="s">
        <v>150</v>
      </c>
      <c r="P201" s="72" t="s">
        <v>2010</v>
      </c>
      <c r="Q201" s="72" t="s">
        <v>152</v>
      </c>
      <c r="R201" s="72">
        <v>19810413</v>
      </c>
      <c r="S201" s="72">
        <v>52</v>
      </c>
      <c r="T201" s="72">
        <v>37</v>
      </c>
      <c r="U201" s="72">
        <v>1</v>
      </c>
      <c r="V201" s="72" t="s">
        <v>1654</v>
      </c>
      <c r="W201" s="72" t="s">
        <v>232</v>
      </c>
      <c r="X201" s="72" t="s">
        <v>2011</v>
      </c>
      <c r="Y201" s="72">
        <v>4</v>
      </c>
      <c r="Z201" s="72" t="s">
        <v>936</v>
      </c>
      <c r="AA201" s="72" t="s">
        <v>14</v>
      </c>
      <c r="AB201" s="72" t="s">
        <v>124</v>
      </c>
      <c r="AC201" s="72">
        <v>880747969</v>
      </c>
      <c r="AD201" s="72" t="s">
        <v>132</v>
      </c>
      <c r="AE201" s="72" t="s">
        <v>140</v>
      </c>
      <c r="AF201" s="72"/>
      <c r="AG201" s="72" t="s">
        <v>133</v>
      </c>
      <c r="AH201" s="72" t="s">
        <v>133</v>
      </c>
      <c r="AI201" s="72"/>
      <c r="AJ201" s="72" t="s">
        <v>134</v>
      </c>
      <c r="AK201" s="72" t="s">
        <v>135</v>
      </c>
      <c r="AL201" s="72">
        <v>0</v>
      </c>
      <c r="AM201" s="72">
        <v>1</v>
      </c>
      <c r="AN201" s="72" t="s">
        <v>1655</v>
      </c>
      <c r="AO201" s="72">
        <v>0</v>
      </c>
      <c r="AP201" s="72"/>
      <c r="AQ201" s="72" t="s">
        <v>35</v>
      </c>
      <c r="AR201" s="72"/>
      <c r="AS201" s="72"/>
      <c r="AT201" s="72"/>
      <c r="AU201" s="72"/>
      <c r="AV201" s="72" t="s">
        <v>1805</v>
      </c>
      <c r="AW201" s="72" t="s">
        <v>1656</v>
      </c>
      <c r="AX201" s="72" t="s">
        <v>1656</v>
      </c>
      <c r="AY201" s="72" t="s">
        <v>1657</v>
      </c>
      <c r="AZ201" s="72" t="s">
        <v>1657</v>
      </c>
      <c r="BA201" s="72" t="s">
        <v>1657</v>
      </c>
      <c r="BB201" s="72" t="s">
        <v>1657</v>
      </c>
      <c r="BC201" s="72" t="s">
        <v>1657</v>
      </c>
      <c r="BD201" s="72" t="s">
        <v>1657</v>
      </c>
      <c r="BE201" s="72" t="s">
        <v>1657</v>
      </c>
    </row>
    <row r="202" spans="1:57">
      <c r="A202" s="72">
        <v>256598</v>
      </c>
      <c r="B202" s="72">
        <v>2562</v>
      </c>
      <c r="C202" s="72">
        <v>1</v>
      </c>
      <c r="D202" s="72" t="s">
        <v>1660</v>
      </c>
      <c r="E202" s="72" t="s">
        <v>136</v>
      </c>
      <c r="F202" s="72">
        <v>2206770</v>
      </c>
      <c r="G202" s="73">
        <v>241557</v>
      </c>
      <c r="H202" s="72">
        <v>10669</v>
      </c>
      <c r="I202" s="72" t="s">
        <v>124</v>
      </c>
      <c r="J202" s="72">
        <v>10</v>
      </c>
      <c r="K202" s="72">
        <v>14632</v>
      </c>
      <c r="L202" s="72">
        <v>5</v>
      </c>
      <c r="M202" s="72" t="s">
        <v>125</v>
      </c>
      <c r="N202" s="72" t="s">
        <v>137</v>
      </c>
      <c r="O202" s="72" t="s">
        <v>127</v>
      </c>
      <c r="P202" s="72" t="s">
        <v>138</v>
      </c>
      <c r="Q202" s="72" t="s">
        <v>129</v>
      </c>
      <c r="R202" s="72">
        <v>19880701</v>
      </c>
      <c r="S202" s="72">
        <v>40</v>
      </c>
      <c r="T202" s="72">
        <v>30</v>
      </c>
      <c r="U202" s="72">
        <v>2</v>
      </c>
      <c r="V202" s="72" t="s">
        <v>1661</v>
      </c>
      <c r="W202" s="72" t="s">
        <v>130</v>
      </c>
      <c r="X202" s="72">
        <v>46</v>
      </c>
      <c r="Y202" s="72">
        <v>10</v>
      </c>
      <c r="Z202" s="72" t="s">
        <v>139</v>
      </c>
      <c r="AA202" s="72" t="s">
        <v>13</v>
      </c>
      <c r="AB202" s="72" t="s">
        <v>124</v>
      </c>
      <c r="AC202" s="72"/>
      <c r="AD202" s="72" t="s">
        <v>132</v>
      </c>
      <c r="AE202" s="72" t="s">
        <v>140</v>
      </c>
      <c r="AF202" s="72"/>
      <c r="AG202" s="72"/>
      <c r="AH202" s="72"/>
      <c r="AI202" s="72"/>
      <c r="AJ202" s="72" t="s">
        <v>134</v>
      </c>
      <c r="AK202" s="72" t="s">
        <v>135</v>
      </c>
      <c r="AL202" s="72">
        <v>0</v>
      </c>
      <c r="AM202" s="72">
        <v>1</v>
      </c>
      <c r="AN202" s="72" t="s">
        <v>1655</v>
      </c>
      <c r="AO202" s="72">
        <v>6</v>
      </c>
      <c r="AP202" s="73">
        <v>241438</v>
      </c>
      <c r="AQ202" s="72" t="s">
        <v>41</v>
      </c>
      <c r="AR202" s="72" t="s">
        <v>141</v>
      </c>
      <c r="AS202" s="72"/>
      <c r="AT202" s="72"/>
      <c r="AU202" s="72"/>
      <c r="AV202" s="73">
        <v>43200</v>
      </c>
      <c r="AW202" s="72" t="s">
        <v>1656</v>
      </c>
      <c r="AX202" s="72" t="s">
        <v>1656</v>
      </c>
      <c r="AY202" s="72" t="s">
        <v>1656</v>
      </c>
      <c r="AZ202" s="72" t="s">
        <v>1656</v>
      </c>
      <c r="BA202" s="72" t="s">
        <v>1657</v>
      </c>
      <c r="BB202" s="72" t="s">
        <v>1657</v>
      </c>
      <c r="BC202" s="72" t="s">
        <v>1657</v>
      </c>
      <c r="BD202" s="72" t="s">
        <v>1657</v>
      </c>
      <c r="BE202" s="72" t="s">
        <v>1657</v>
      </c>
    </row>
    <row r="203" spans="1:57">
      <c r="A203" s="72">
        <v>256859</v>
      </c>
      <c r="B203" s="72">
        <v>2562</v>
      </c>
      <c r="C203" s="72">
        <v>1</v>
      </c>
      <c r="D203" s="72" t="s">
        <v>1678</v>
      </c>
      <c r="E203" s="72" t="s">
        <v>288</v>
      </c>
      <c r="F203" s="72">
        <v>1976577</v>
      </c>
      <c r="G203" s="73">
        <v>241619</v>
      </c>
      <c r="H203" s="72">
        <v>10669</v>
      </c>
      <c r="I203" s="72" t="s">
        <v>124</v>
      </c>
      <c r="J203" s="72">
        <v>10</v>
      </c>
      <c r="K203" s="72">
        <v>14632</v>
      </c>
      <c r="L203" s="72">
        <v>5</v>
      </c>
      <c r="M203" s="72" t="s">
        <v>125</v>
      </c>
      <c r="N203" s="72" t="s">
        <v>289</v>
      </c>
      <c r="O203" s="72" t="s">
        <v>127</v>
      </c>
      <c r="P203" s="72" t="s">
        <v>290</v>
      </c>
      <c r="Q203" s="72" t="s">
        <v>129</v>
      </c>
      <c r="R203" s="72">
        <v>19920217</v>
      </c>
      <c r="S203" s="72">
        <v>66</v>
      </c>
      <c r="T203" s="72">
        <v>27</v>
      </c>
      <c r="U203" s="72">
        <v>1</v>
      </c>
      <c r="V203" s="72" t="s">
        <v>1654</v>
      </c>
      <c r="W203" s="72" t="s">
        <v>130</v>
      </c>
      <c r="X203" s="72" t="s">
        <v>193</v>
      </c>
      <c r="Y203" s="72">
        <v>0</v>
      </c>
      <c r="Z203" s="72" t="s">
        <v>194</v>
      </c>
      <c r="AA203" s="72" t="s">
        <v>146</v>
      </c>
      <c r="AB203" s="72" t="s">
        <v>124</v>
      </c>
      <c r="AC203" s="72"/>
      <c r="AD203" s="72" t="s">
        <v>132</v>
      </c>
      <c r="AE203" s="72" t="s">
        <v>133</v>
      </c>
      <c r="AF203" s="72"/>
      <c r="AG203" s="72" t="s">
        <v>133</v>
      </c>
      <c r="AH203" s="72"/>
      <c r="AI203" s="72" t="s">
        <v>133</v>
      </c>
      <c r="AJ203" s="72" t="s">
        <v>134</v>
      </c>
      <c r="AK203" s="72"/>
      <c r="AL203" s="72">
        <v>0</v>
      </c>
      <c r="AM203" s="72">
        <v>1</v>
      </c>
      <c r="AN203" s="72" t="s">
        <v>1655</v>
      </c>
      <c r="AO203" s="72">
        <v>0</v>
      </c>
      <c r="AP203" s="72"/>
      <c r="AQ203" s="72" t="s">
        <v>35</v>
      </c>
      <c r="AR203" s="72"/>
      <c r="AS203" s="72"/>
      <c r="AT203" s="72"/>
      <c r="AU203" s="72"/>
      <c r="AV203" s="73">
        <v>43558</v>
      </c>
      <c r="AW203" s="72" t="s">
        <v>1656</v>
      </c>
      <c r="AX203" s="72" t="s">
        <v>1656</v>
      </c>
      <c r="AY203" s="72" t="s">
        <v>1657</v>
      </c>
      <c r="AZ203" s="72" t="s">
        <v>1657</v>
      </c>
      <c r="BA203" s="72" t="s">
        <v>1657</v>
      </c>
      <c r="BB203" s="72" t="s">
        <v>1657</v>
      </c>
      <c r="BC203" s="72" t="s">
        <v>1657</v>
      </c>
      <c r="BD203" s="72" t="s">
        <v>1657</v>
      </c>
      <c r="BE203" s="72" t="s">
        <v>1657</v>
      </c>
    </row>
    <row r="204" spans="1:57">
      <c r="A204" s="72">
        <v>263131</v>
      </c>
      <c r="B204" s="72">
        <v>2562</v>
      </c>
      <c r="C204" s="72">
        <v>1</v>
      </c>
      <c r="D204" s="72" t="s">
        <v>2012</v>
      </c>
      <c r="E204" s="72" t="s">
        <v>602</v>
      </c>
      <c r="F204" s="72">
        <v>221760</v>
      </c>
      <c r="G204" s="72" t="s">
        <v>603</v>
      </c>
      <c r="H204" s="72">
        <v>11443</v>
      </c>
      <c r="I204" s="72" t="s">
        <v>124</v>
      </c>
      <c r="J204" s="72">
        <v>10</v>
      </c>
      <c r="K204" s="72">
        <v>14632</v>
      </c>
      <c r="L204" s="72">
        <v>6</v>
      </c>
      <c r="M204" s="72" t="s">
        <v>184</v>
      </c>
      <c r="N204" s="72" t="s">
        <v>604</v>
      </c>
      <c r="O204" s="72" t="s">
        <v>127</v>
      </c>
      <c r="P204" s="72" t="s">
        <v>605</v>
      </c>
      <c r="Q204" s="72" t="s">
        <v>129</v>
      </c>
      <c r="R204" s="72">
        <v>19770119</v>
      </c>
      <c r="S204" s="72">
        <v>39</v>
      </c>
      <c r="T204" s="72">
        <v>41</v>
      </c>
      <c r="U204" s="72">
        <v>1</v>
      </c>
      <c r="V204" s="72" t="s">
        <v>1654</v>
      </c>
      <c r="W204" s="72" t="s">
        <v>232</v>
      </c>
      <c r="X204" s="72">
        <v>61</v>
      </c>
      <c r="Y204" s="72">
        <v>10</v>
      </c>
      <c r="Z204" s="72" t="s">
        <v>433</v>
      </c>
      <c r="AA204" s="72" t="s">
        <v>21</v>
      </c>
      <c r="AB204" s="72" t="s">
        <v>124</v>
      </c>
      <c r="AC204" s="72" t="s">
        <v>581</v>
      </c>
      <c r="AD204" s="72" t="s">
        <v>132</v>
      </c>
      <c r="AE204" s="72" t="s">
        <v>133</v>
      </c>
      <c r="AF204" s="72"/>
      <c r="AG204" s="72" t="s">
        <v>133</v>
      </c>
      <c r="AH204" s="72"/>
      <c r="AI204" s="72"/>
      <c r="AJ204" s="72" t="s">
        <v>134</v>
      </c>
      <c r="AK204" s="72" t="s">
        <v>135</v>
      </c>
      <c r="AL204" s="72">
        <v>0</v>
      </c>
      <c r="AM204" s="72">
        <v>1</v>
      </c>
      <c r="AN204" s="72" t="s">
        <v>1655</v>
      </c>
      <c r="AO204" s="72">
        <v>0</v>
      </c>
      <c r="AP204" s="72"/>
      <c r="AQ204" s="72" t="s">
        <v>35</v>
      </c>
      <c r="AR204" s="72"/>
      <c r="AS204" s="72"/>
      <c r="AT204" s="72"/>
      <c r="AU204" s="72"/>
      <c r="AV204" s="72" t="s">
        <v>1659</v>
      </c>
      <c r="AW204" s="72" t="s">
        <v>1656</v>
      </c>
      <c r="AX204" s="72" t="s">
        <v>1656</v>
      </c>
      <c r="AY204" s="72" t="s">
        <v>1657</v>
      </c>
      <c r="AZ204" s="72" t="s">
        <v>1657</v>
      </c>
      <c r="BA204" s="72" t="s">
        <v>1657</v>
      </c>
      <c r="BB204" s="72" t="s">
        <v>1657</v>
      </c>
      <c r="BC204" s="72" t="s">
        <v>1657</v>
      </c>
      <c r="BD204" s="72" t="s">
        <v>1657</v>
      </c>
      <c r="BE204" s="72" t="s">
        <v>1657</v>
      </c>
    </row>
    <row r="205" spans="1:57">
      <c r="A205" s="72">
        <v>48855</v>
      </c>
      <c r="B205" s="72">
        <v>2562</v>
      </c>
      <c r="C205" s="72">
        <v>1</v>
      </c>
      <c r="D205" s="72" t="s">
        <v>1933</v>
      </c>
      <c r="E205" s="72" t="s">
        <v>1412</v>
      </c>
      <c r="F205" s="72">
        <v>27321</v>
      </c>
      <c r="G205" s="72" t="s">
        <v>965</v>
      </c>
      <c r="H205" s="72">
        <v>10945</v>
      </c>
      <c r="I205" s="72" t="s">
        <v>124</v>
      </c>
      <c r="J205" s="72">
        <v>10</v>
      </c>
      <c r="K205" s="72">
        <v>14632</v>
      </c>
      <c r="L205" s="72">
        <v>7</v>
      </c>
      <c r="M205" s="72" t="s">
        <v>243</v>
      </c>
      <c r="N205" s="72" t="s">
        <v>1413</v>
      </c>
      <c r="O205" s="72" t="s">
        <v>127</v>
      </c>
      <c r="P205" s="72" t="s">
        <v>1414</v>
      </c>
      <c r="Q205" s="72" t="s">
        <v>129</v>
      </c>
      <c r="R205" s="72">
        <v>19590101</v>
      </c>
      <c r="S205" s="72">
        <v>52</v>
      </c>
      <c r="T205" s="72">
        <v>60</v>
      </c>
      <c r="U205" s="72">
        <v>1</v>
      </c>
      <c r="V205" s="72" t="s">
        <v>1654</v>
      </c>
      <c r="W205" s="72" t="s">
        <v>219</v>
      </c>
      <c r="X205" s="72">
        <v>97</v>
      </c>
      <c r="Y205" s="72">
        <v>9</v>
      </c>
      <c r="Z205" s="72" t="s">
        <v>1007</v>
      </c>
      <c r="AA205" s="72" t="s">
        <v>16</v>
      </c>
      <c r="AB205" s="72" t="s">
        <v>124</v>
      </c>
      <c r="AC205" s="72" t="s">
        <v>1415</v>
      </c>
      <c r="AD205" s="72" t="s">
        <v>132</v>
      </c>
      <c r="AE205" s="72" t="s">
        <v>206</v>
      </c>
      <c r="AF205" s="72"/>
      <c r="AG205" s="72" t="s">
        <v>133</v>
      </c>
      <c r="AH205" s="72"/>
      <c r="AI205" s="72"/>
      <c r="AJ205" s="72" t="s">
        <v>134</v>
      </c>
      <c r="AK205" s="72" t="s">
        <v>135</v>
      </c>
      <c r="AL205" s="72">
        <v>1</v>
      </c>
      <c r="AM205" s="72">
        <v>1</v>
      </c>
      <c r="AN205" s="72" t="s">
        <v>1655</v>
      </c>
      <c r="AO205" s="72">
        <v>9</v>
      </c>
      <c r="AP205" s="73">
        <v>241915</v>
      </c>
      <c r="AQ205" s="72" t="s">
        <v>1914</v>
      </c>
      <c r="AR205" s="72" t="s">
        <v>125</v>
      </c>
      <c r="AS205" s="72"/>
      <c r="AT205" s="72"/>
      <c r="AU205" s="72"/>
      <c r="AV205" s="72" t="s">
        <v>2128</v>
      </c>
      <c r="AW205" s="72" t="s">
        <v>1656</v>
      </c>
      <c r="AX205" s="72" t="s">
        <v>1656</v>
      </c>
      <c r="AY205" s="72" t="s">
        <v>1657</v>
      </c>
      <c r="AZ205" s="72" t="s">
        <v>1657</v>
      </c>
      <c r="BA205" s="72" t="s">
        <v>1657</v>
      </c>
      <c r="BB205" s="72" t="s">
        <v>1657</v>
      </c>
      <c r="BC205" s="72" t="s">
        <v>1657</v>
      </c>
      <c r="BD205" s="72" t="s">
        <v>1657</v>
      </c>
      <c r="BE205" s="72" t="s">
        <v>1657</v>
      </c>
    </row>
    <row r="206" spans="1:57">
      <c r="A206" s="72">
        <v>89519</v>
      </c>
      <c r="B206" s="72">
        <v>2562</v>
      </c>
      <c r="C206" s="72">
        <v>1</v>
      </c>
      <c r="D206" s="72" t="s">
        <v>1800</v>
      </c>
      <c r="E206" s="72" t="s">
        <v>257</v>
      </c>
      <c r="F206" s="72">
        <v>4476</v>
      </c>
      <c r="G206" s="72" t="s">
        <v>247</v>
      </c>
      <c r="H206" s="72">
        <v>10958</v>
      </c>
      <c r="I206" s="72" t="s">
        <v>124</v>
      </c>
      <c r="J206" s="72">
        <v>10</v>
      </c>
      <c r="K206" s="72">
        <v>14632</v>
      </c>
      <c r="L206" s="72">
        <v>7</v>
      </c>
      <c r="M206" s="72" t="s">
        <v>141</v>
      </c>
      <c r="N206" s="72" t="s">
        <v>258</v>
      </c>
      <c r="O206" s="72" t="s">
        <v>150</v>
      </c>
      <c r="P206" s="72" t="s">
        <v>259</v>
      </c>
      <c r="Q206" s="72" t="s">
        <v>152</v>
      </c>
      <c r="R206" s="72">
        <v>19371008</v>
      </c>
      <c r="S206" s="72">
        <v>32</v>
      </c>
      <c r="T206" s="72">
        <v>81</v>
      </c>
      <c r="U206" s="72">
        <v>1</v>
      </c>
      <c r="V206" s="72" t="s">
        <v>1654</v>
      </c>
      <c r="W206" s="72" t="s">
        <v>130</v>
      </c>
      <c r="X206" s="72">
        <v>34</v>
      </c>
      <c r="Y206" s="72">
        <v>5</v>
      </c>
      <c r="Z206" s="72" t="s">
        <v>260</v>
      </c>
      <c r="AA206" s="72" t="s">
        <v>11</v>
      </c>
      <c r="AB206" s="72" t="s">
        <v>124</v>
      </c>
      <c r="AC206" s="72"/>
      <c r="AD206" s="72" t="s">
        <v>132</v>
      </c>
      <c r="AE206" s="72" t="s">
        <v>198</v>
      </c>
      <c r="AF206" s="72"/>
      <c r="AG206" s="72" t="s">
        <v>133</v>
      </c>
      <c r="AH206" s="72"/>
      <c r="AI206" s="72" t="s">
        <v>133</v>
      </c>
      <c r="AJ206" s="72" t="s">
        <v>134</v>
      </c>
      <c r="AK206" s="72" t="s">
        <v>135</v>
      </c>
      <c r="AL206" s="72">
        <v>0</v>
      </c>
      <c r="AM206" s="72">
        <v>1</v>
      </c>
      <c r="AN206" s="72" t="s">
        <v>1655</v>
      </c>
      <c r="AO206" s="72">
        <v>0</v>
      </c>
      <c r="AP206" s="72"/>
      <c r="AQ206" s="72" t="s">
        <v>35</v>
      </c>
      <c r="AR206" s="72"/>
      <c r="AS206" s="72"/>
      <c r="AT206" s="72"/>
      <c r="AU206" s="72"/>
      <c r="AV206" s="73">
        <v>43649</v>
      </c>
      <c r="AW206" s="72" t="s">
        <v>1657</v>
      </c>
      <c r="AX206" s="72" t="s">
        <v>1656</v>
      </c>
      <c r="AY206" s="72" t="s">
        <v>1656</v>
      </c>
      <c r="AZ206" s="72" t="s">
        <v>1657</v>
      </c>
      <c r="BA206" s="72" t="s">
        <v>1657</v>
      </c>
      <c r="BB206" s="72" t="s">
        <v>1657</v>
      </c>
      <c r="BC206" s="72" t="s">
        <v>1657</v>
      </c>
      <c r="BD206" s="72" t="s">
        <v>1657</v>
      </c>
      <c r="BE206" s="72" t="s">
        <v>1657</v>
      </c>
    </row>
    <row r="207" spans="1:57">
      <c r="A207" s="72">
        <v>89622</v>
      </c>
      <c r="B207" s="72">
        <v>2562</v>
      </c>
      <c r="C207" s="72">
        <v>1</v>
      </c>
      <c r="D207" s="72" t="s">
        <v>1759</v>
      </c>
      <c r="E207" s="72" t="s">
        <v>1406</v>
      </c>
      <c r="F207" s="72">
        <v>20825</v>
      </c>
      <c r="G207" s="73">
        <v>241620</v>
      </c>
      <c r="H207" s="72">
        <v>21984</v>
      </c>
      <c r="I207" s="72" t="s">
        <v>124</v>
      </c>
      <c r="J207" s="72">
        <v>10</v>
      </c>
      <c r="K207" s="72">
        <v>14632</v>
      </c>
      <c r="L207" s="72">
        <v>6</v>
      </c>
      <c r="M207" s="72" t="s">
        <v>155</v>
      </c>
      <c r="N207" s="72" t="s">
        <v>1407</v>
      </c>
      <c r="O207" s="72" t="s">
        <v>150</v>
      </c>
      <c r="P207" s="72" t="s">
        <v>1408</v>
      </c>
      <c r="Q207" s="72" t="s">
        <v>152</v>
      </c>
      <c r="R207" s="72">
        <v>19540118</v>
      </c>
      <c r="S207" s="72">
        <v>53</v>
      </c>
      <c r="T207" s="72">
        <v>64</v>
      </c>
      <c r="U207" s="72">
        <v>1</v>
      </c>
      <c r="V207" s="72" t="s">
        <v>1654</v>
      </c>
      <c r="W207" s="72" t="s">
        <v>130</v>
      </c>
      <c r="X207" s="72">
        <v>40</v>
      </c>
      <c r="Y207" s="72">
        <v>8</v>
      </c>
      <c r="Z207" s="72" t="s">
        <v>993</v>
      </c>
      <c r="AA207" s="72" t="s">
        <v>7</v>
      </c>
      <c r="AB207" s="72" t="s">
        <v>124</v>
      </c>
      <c r="AC207" s="72"/>
      <c r="AD207" s="72" t="s">
        <v>132</v>
      </c>
      <c r="AE207" s="72" t="s">
        <v>133</v>
      </c>
      <c r="AF207" s="72"/>
      <c r="AG207" s="72"/>
      <c r="AH207" s="72"/>
      <c r="AI207" s="72"/>
      <c r="AJ207" s="72" t="s">
        <v>133</v>
      </c>
      <c r="AK207" s="72" t="s">
        <v>135</v>
      </c>
      <c r="AL207" s="72">
        <v>0</v>
      </c>
      <c r="AM207" s="72">
        <v>1</v>
      </c>
      <c r="AN207" s="72" t="s">
        <v>1655</v>
      </c>
      <c r="AO207" s="72">
        <v>3</v>
      </c>
      <c r="AP207" s="73">
        <v>241914</v>
      </c>
      <c r="AQ207" s="72" t="s">
        <v>74</v>
      </c>
      <c r="AR207" s="72"/>
      <c r="AS207" s="72" t="s">
        <v>2135</v>
      </c>
      <c r="AT207" s="72" t="s">
        <v>1887</v>
      </c>
      <c r="AU207" s="72"/>
      <c r="AV207" s="73">
        <v>43801</v>
      </c>
      <c r="AW207" s="72" t="s">
        <v>1656</v>
      </c>
      <c r="AX207" s="72" t="s">
        <v>1656</v>
      </c>
      <c r="AY207" s="72" t="s">
        <v>1656</v>
      </c>
      <c r="AZ207" s="72" t="s">
        <v>1656</v>
      </c>
      <c r="BA207" s="72" t="s">
        <v>1657</v>
      </c>
      <c r="BB207" s="72" t="s">
        <v>1657</v>
      </c>
      <c r="BC207" s="72" t="s">
        <v>1657</v>
      </c>
      <c r="BD207" s="72" t="s">
        <v>1657</v>
      </c>
      <c r="BE207" s="72" t="s">
        <v>1657</v>
      </c>
    </row>
    <row r="208" spans="1:57">
      <c r="A208" s="72">
        <v>89803</v>
      </c>
      <c r="B208" s="72">
        <v>2562</v>
      </c>
      <c r="C208" s="72">
        <v>1</v>
      </c>
      <c r="D208" s="72" t="s">
        <v>1718</v>
      </c>
      <c r="E208" s="72" t="s">
        <v>441</v>
      </c>
      <c r="F208" s="72">
        <v>14456</v>
      </c>
      <c r="G208" s="73">
        <v>241710</v>
      </c>
      <c r="H208" s="72">
        <v>10954</v>
      </c>
      <c r="I208" s="72" t="s">
        <v>124</v>
      </c>
      <c r="J208" s="72">
        <v>10</v>
      </c>
      <c r="K208" s="72">
        <v>14632</v>
      </c>
      <c r="L208" s="72">
        <v>6</v>
      </c>
      <c r="M208" s="72" t="s">
        <v>148</v>
      </c>
      <c r="N208" s="72" t="s">
        <v>442</v>
      </c>
      <c r="O208" s="72" t="s">
        <v>127</v>
      </c>
      <c r="P208" s="72" t="s">
        <v>443</v>
      </c>
      <c r="Q208" s="72" t="s">
        <v>129</v>
      </c>
      <c r="R208" s="72">
        <v>19590710</v>
      </c>
      <c r="S208" s="72">
        <v>68</v>
      </c>
      <c r="T208" s="72">
        <v>59</v>
      </c>
      <c r="U208" s="72">
        <v>1</v>
      </c>
      <c r="V208" s="72" t="s">
        <v>1654</v>
      </c>
      <c r="W208" s="72" t="s">
        <v>219</v>
      </c>
      <c r="X208" s="72">
        <v>19</v>
      </c>
      <c r="Y208" s="72">
        <v>3</v>
      </c>
      <c r="Z208" s="72" t="s">
        <v>444</v>
      </c>
      <c r="AA208" s="72" t="s">
        <v>14</v>
      </c>
      <c r="AB208" s="72" t="s">
        <v>124</v>
      </c>
      <c r="AC208" s="72">
        <v>837444097</v>
      </c>
      <c r="AD208" s="72" t="s">
        <v>132</v>
      </c>
      <c r="AE208" s="72" t="s">
        <v>198</v>
      </c>
      <c r="AF208" s="72"/>
      <c r="AG208" s="72" t="s">
        <v>133</v>
      </c>
      <c r="AH208" s="72"/>
      <c r="AI208" s="72"/>
      <c r="AJ208" s="72" t="s">
        <v>134</v>
      </c>
      <c r="AK208" s="72" t="s">
        <v>135</v>
      </c>
      <c r="AL208" s="72">
        <v>0</v>
      </c>
      <c r="AM208" s="72">
        <v>1</v>
      </c>
      <c r="AN208" s="72" t="s">
        <v>1655</v>
      </c>
      <c r="AO208" s="72">
        <v>0</v>
      </c>
      <c r="AP208" s="72"/>
      <c r="AQ208" s="72" t="s">
        <v>35</v>
      </c>
      <c r="AR208" s="72"/>
      <c r="AS208" s="72"/>
      <c r="AT208" s="72"/>
      <c r="AU208" s="72"/>
      <c r="AV208" s="73">
        <v>43468</v>
      </c>
      <c r="AW208" s="72" t="s">
        <v>1656</v>
      </c>
      <c r="AX208" s="72" t="s">
        <v>1656</v>
      </c>
      <c r="AY208" s="72" t="s">
        <v>1657</v>
      </c>
      <c r="AZ208" s="72" t="s">
        <v>1657</v>
      </c>
      <c r="BA208" s="72" t="s">
        <v>1657</v>
      </c>
      <c r="BB208" s="72" t="s">
        <v>1657</v>
      </c>
      <c r="BC208" s="72" t="s">
        <v>1657</v>
      </c>
      <c r="BD208" s="72" t="s">
        <v>1657</v>
      </c>
      <c r="BE208" s="72" t="s">
        <v>1657</v>
      </c>
    </row>
    <row r="209" spans="1:57">
      <c r="A209" s="72">
        <v>175439</v>
      </c>
      <c r="B209" s="72">
        <v>2562</v>
      </c>
      <c r="C209" s="72">
        <v>1</v>
      </c>
      <c r="D209" s="72" t="s">
        <v>1940</v>
      </c>
      <c r="E209" s="72" t="s">
        <v>1305</v>
      </c>
      <c r="F209" s="72">
        <v>46565</v>
      </c>
      <c r="G209" s="72" t="s">
        <v>238</v>
      </c>
      <c r="H209" s="72">
        <v>10944</v>
      </c>
      <c r="I209" s="72" t="s">
        <v>124</v>
      </c>
      <c r="J209" s="72">
        <v>10</v>
      </c>
      <c r="K209" s="72">
        <v>14632</v>
      </c>
      <c r="L209" s="72">
        <v>7</v>
      </c>
      <c r="M209" s="72" t="s">
        <v>297</v>
      </c>
      <c r="N209" s="72" t="s">
        <v>1306</v>
      </c>
      <c r="O209" s="72" t="s">
        <v>127</v>
      </c>
      <c r="P209" s="72" t="s">
        <v>1307</v>
      </c>
      <c r="Q209" s="72" t="s">
        <v>129</v>
      </c>
      <c r="R209" s="72">
        <v>19740715</v>
      </c>
      <c r="S209" s="72">
        <v>45</v>
      </c>
      <c r="T209" s="72">
        <v>44</v>
      </c>
      <c r="U209" s="72">
        <v>1</v>
      </c>
      <c r="V209" s="72" t="s">
        <v>1654</v>
      </c>
      <c r="W209" s="72" t="s">
        <v>219</v>
      </c>
      <c r="X209" s="72">
        <v>211</v>
      </c>
      <c r="Y209" s="72">
        <v>3</v>
      </c>
      <c r="Z209" s="72" t="s">
        <v>1293</v>
      </c>
      <c r="AA209" s="72" t="s">
        <v>13</v>
      </c>
      <c r="AB209" s="72" t="s">
        <v>124</v>
      </c>
      <c r="AC209" s="72"/>
      <c r="AD209" s="72" t="s">
        <v>132</v>
      </c>
      <c r="AE209" s="72" t="s">
        <v>140</v>
      </c>
      <c r="AF209" s="72"/>
      <c r="AG209" s="72" t="s">
        <v>133</v>
      </c>
      <c r="AH209" s="72"/>
      <c r="AI209" s="72"/>
      <c r="AJ209" s="72" t="s">
        <v>134</v>
      </c>
      <c r="AK209" s="72" t="s">
        <v>135</v>
      </c>
      <c r="AL209" s="72">
        <v>0</v>
      </c>
      <c r="AM209" s="72">
        <v>1</v>
      </c>
      <c r="AN209" s="72" t="s">
        <v>1655</v>
      </c>
      <c r="AO209" s="72">
        <v>0</v>
      </c>
      <c r="AP209" s="72"/>
      <c r="AQ209" s="72" t="s">
        <v>35</v>
      </c>
      <c r="AR209" s="72"/>
      <c r="AS209" s="72"/>
      <c r="AT209" s="72"/>
      <c r="AU209" s="72"/>
      <c r="AV209" s="73">
        <v>43468</v>
      </c>
      <c r="AW209" s="72" t="s">
        <v>1656</v>
      </c>
      <c r="AX209" s="72" t="s">
        <v>1656</v>
      </c>
      <c r="AY209" s="72" t="s">
        <v>1657</v>
      </c>
      <c r="AZ209" s="72" t="s">
        <v>1657</v>
      </c>
      <c r="BA209" s="72" t="s">
        <v>1657</v>
      </c>
      <c r="BB209" s="72" t="s">
        <v>1657</v>
      </c>
      <c r="BC209" s="72" t="s">
        <v>1657</v>
      </c>
      <c r="BD209" s="72" t="s">
        <v>1657</v>
      </c>
      <c r="BE209" s="72" t="s">
        <v>1657</v>
      </c>
    </row>
    <row r="210" spans="1:57">
      <c r="A210" s="72">
        <v>175450</v>
      </c>
      <c r="B210" s="72">
        <v>2562</v>
      </c>
      <c r="C210" s="72">
        <v>1</v>
      </c>
      <c r="D210" s="72" t="s">
        <v>1767</v>
      </c>
      <c r="E210" s="72" t="s">
        <v>1295</v>
      </c>
      <c r="F210" s="72">
        <v>73489</v>
      </c>
      <c r="G210" s="73">
        <v>241527</v>
      </c>
      <c r="H210" s="72">
        <v>10948</v>
      </c>
      <c r="I210" s="72" t="s">
        <v>124</v>
      </c>
      <c r="J210" s="72">
        <v>10</v>
      </c>
      <c r="K210" s="72">
        <v>14632</v>
      </c>
      <c r="L210" s="72">
        <v>7</v>
      </c>
      <c r="M210" s="72" t="s">
        <v>340</v>
      </c>
      <c r="N210" s="72" t="s">
        <v>1296</v>
      </c>
      <c r="O210" s="72" t="s">
        <v>127</v>
      </c>
      <c r="P210" s="72" t="s">
        <v>1297</v>
      </c>
      <c r="Q210" s="72" t="s">
        <v>129</v>
      </c>
      <c r="R210" s="72">
        <v>19580102</v>
      </c>
      <c r="S210" s="72">
        <v>48</v>
      </c>
      <c r="T210" s="72">
        <v>60</v>
      </c>
      <c r="U210" s="72">
        <v>1</v>
      </c>
      <c r="V210" s="72" t="s">
        <v>1654</v>
      </c>
      <c r="W210" s="72" t="s">
        <v>219</v>
      </c>
      <c r="X210" s="72">
        <v>21</v>
      </c>
      <c r="Y210" s="72">
        <v>2</v>
      </c>
      <c r="Z210" s="72" t="s">
        <v>25</v>
      </c>
      <c r="AA210" s="72" t="s">
        <v>25</v>
      </c>
      <c r="AB210" s="72" t="s">
        <v>124</v>
      </c>
      <c r="AC210" s="72">
        <v>615940591</v>
      </c>
      <c r="AD210" s="72" t="s">
        <v>132</v>
      </c>
      <c r="AE210" s="72" t="s">
        <v>198</v>
      </c>
      <c r="AF210" s="72"/>
      <c r="AG210" s="72" t="s">
        <v>133</v>
      </c>
      <c r="AH210" s="72"/>
      <c r="AI210" s="72"/>
      <c r="AJ210" s="72" t="s">
        <v>134</v>
      </c>
      <c r="AK210" s="72" t="s">
        <v>135</v>
      </c>
      <c r="AL210" s="72">
        <v>0</v>
      </c>
      <c r="AM210" s="72">
        <v>1</v>
      </c>
      <c r="AN210" s="72" t="s">
        <v>1655</v>
      </c>
      <c r="AO210" s="72">
        <v>0</v>
      </c>
      <c r="AP210" s="72"/>
      <c r="AQ210" s="72" t="s">
        <v>35</v>
      </c>
      <c r="AR210" s="72"/>
      <c r="AS210" s="72"/>
      <c r="AT210" s="72"/>
      <c r="AU210" s="72"/>
      <c r="AV210" s="72" t="s">
        <v>2124</v>
      </c>
      <c r="AW210" s="72" t="s">
        <v>1656</v>
      </c>
      <c r="AX210" s="72" t="s">
        <v>1656</v>
      </c>
      <c r="AY210" s="72" t="s">
        <v>1657</v>
      </c>
      <c r="AZ210" s="72" t="s">
        <v>1657</v>
      </c>
      <c r="BA210" s="72" t="s">
        <v>1657</v>
      </c>
      <c r="BB210" s="72" t="s">
        <v>1657</v>
      </c>
      <c r="BC210" s="72" t="s">
        <v>1657</v>
      </c>
      <c r="BD210" s="72" t="s">
        <v>1657</v>
      </c>
      <c r="BE210" s="72" t="s">
        <v>1657</v>
      </c>
    </row>
    <row r="211" spans="1:57">
      <c r="A211" s="72">
        <v>175649</v>
      </c>
      <c r="B211" s="72">
        <v>2562</v>
      </c>
      <c r="C211" s="72">
        <v>1</v>
      </c>
      <c r="D211" s="72" t="s">
        <v>1694</v>
      </c>
      <c r="E211" s="72" t="s">
        <v>1001</v>
      </c>
      <c r="F211" s="72">
        <v>2094714</v>
      </c>
      <c r="G211" s="72" t="s">
        <v>458</v>
      </c>
      <c r="H211" s="72">
        <v>10669</v>
      </c>
      <c r="I211" s="72" t="s">
        <v>124</v>
      </c>
      <c r="J211" s="72">
        <v>10</v>
      </c>
      <c r="K211" s="72">
        <v>14632</v>
      </c>
      <c r="L211" s="72">
        <v>5</v>
      </c>
      <c r="M211" s="72" t="s">
        <v>125</v>
      </c>
      <c r="N211" s="72" t="s">
        <v>1002</v>
      </c>
      <c r="O211" s="72" t="s">
        <v>127</v>
      </c>
      <c r="P211" s="72" t="s">
        <v>1003</v>
      </c>
      <c r="Q211" s="72" t="s">
        <v>129</v>
      </c>
      <c r="R211" s="72">
        <v>19780512</v>
      </c>
      <c r="S211" s="72">
        <v>50</v>
      </c>
      <c r="T211" s="72">
        <v>40</v>
      </c>
      <c r="U211" s="72">
        <v>1</v>
      </c>
      <c r="V211" s="72" t="s">
        <v>1654</v>
      </c>
      <c r="W211" s="72" t="s">
        <v>130</v>
      </c>
      <c r="X211" s="72">
        <v>337</v>
      </c>
      <c r="Y211" s="72">
        <v>2</v>
      </c>
      <c r="Z211" s="72" t="s">
        <v>160</v>
      </c>
      <c r="AA211" s="72" t="s">
        <v>146</v>
      </c>
      <c r="AB211" s="72" t="s">
        <v>124</v>
      </c>
      <c r="AC211" s="72">
        <v>833658664</v>
      </c>
      <c r="AD211" s="72" t="s">
        <v>132</v>
      </c>
      <c r="AE211" s="72" t="s">
        <v>133</v>
      </c>
      <c r="AF211" s="72"/>
      <c r="AG211" s="72" t="s">
        <v>133</v>
      </c>
      <c r="AH211" s="72"/>
      <c r="AI211" s="72"/>
      <c r="AJ211" s="72" t="s">
        <v>134</v>
      </c>
      <c r="AK211" s="72" t="s">
        <v>135</v>
      </c>
      <c r="AL211" s="72">
        <v>0</v>
      </c>
      <c r="AM211" s="72">
        <v>1</v>
      </c>
      <c r="AN211" s="72" t="s">
        <v>1655</v>
      </c>
      <c r="AO211" s="72">
        <v>0</v>
      </c>
      <c r="AP211" s="72"/>
      <c r="AQ211" s="72" t="s">
        <v>35</v>
      </c>
      <c r="AR211" s="72"/>
      <c r="AS211" s="72"/>
      <c r="AT211" s="72"/>
      <c r="AU211" s="72"/>
      <c r="AV211" s="72" t="s">
        <v>1688</v>
      </c>
      <c r="AW211" s="72" t="s">
        <v>1656</v>
      </c>
      <c r="AX211" s="72" t="s">
        <v>1657</v>
      </c>
      <c r="AY211" s="72" t="s">
        <v>1656</v>
      </c>
      <c r="AZ211" s="72" t="s">
        <v>1657</v>
      </c>
      <c r="BA211" s="72" t="s">
        <v>1657</v>
      </c>
      <c r="BB211" s="72" t="s">
        <v>1657</v>
      </c>
      <c r="BC211" s="72" t="s">
        <v>1657</v>
      </c>
      <c r="BD211" s="72" t="s">
        <v>1657</v>
      </c>
      <c r="BE211" s="72" t="s">
        <v>1657</v>
      </c>
    </row>
    <row r="212" spans="1:57">
      <c r="A212" s="72">
        <v>175705</v>
      </c>
      <c r="B212" s="72">
        <v>2562</v>
      </c>
      <c r="C212" s="72">
        <v>1</v>
      </c>
      <c r="D212" s="72" t="s">
        <v>2077</v>
      </c>
      <c r="E212" s="72" t="s">
        <v>1226</v>
      </c>
      <c r="F212" s="72">
        <v>60156</v>
      </c>
      <c r="G212" s="73">
        <v>241590</v>
      </c>
      <c r="H212" s="72">
        <v>10951</v>
      </c>
      <c r="I212" s="72" t="s">
        <v>124</v>
      </c>
      <c r="J212" s="72">
        <v>10</v>
      </c>
      <c r="K212" s="72">
        <v>14632</v>
      </c>
      <c r="L212" s="72">
        <v>7</v>
      </c>
      <c r="M212" s="72" t="s">
        <v>499</v>
      </c>
      <c r="N212" s="72" t="s">
        <v>1227</v>
      </c>
      <c r="O212" s="72" t="s">
        <v>127</v>
      </c>
      <c r="P212" s="72" t="s">
        <v>1228</v>
      </c>
      <c r="Q212" s="72" t="s">
        <v>129</v>
      </c>
      <c r="R212" s="72">
        <v>19700101</v>
      </c>
      <c r="S212" s="72">
        <v>63</v>
      </c>
      <c r="T212" s="72">
        <v>49</v>
      </c>
      <c r="U212" s="72">
        <v>1</v>
      </c>
      <c r="V212" s="72" t="s">
        <v>1654</v>
      </c>
      <c r="W212" s="72" t="s">
        <v>187</v>
      </c>
      <c r="X212" s="72">
        <v>126</v>
      </c>
      <c r="Y212" s="72">
        <v>6</v>
      </c>
      <c r="Z212" s="72" t="s">
        <v>1229</v>
      </c>
      <c r="AA212" s="72" t="s">
        <v>8</v>
      </c>
      <c r="AB212" s="72" t="s">
        <v>124</v>
      </c>
      <c r="AC212" s="72"/>
      <c r="AD212" s="72" t="s">
        <v>132</v>
      </c>
      <c r="AE212" s="72" t="s">
        <v>198</v>
      </c>
      <c r="AF212" s="72"/>
      <c r="AG212" s="72"/>
      <c r="AH212" s="72"/>
      <c r="AI212" s="72"/>
      <c r="AJ212" s="72" t="s">
        <v>134</v>
      </c>
      <c r="AK212" s="72"/>
      <c r="AL212" s="72">
        <v>0</v>
      </c>
      <c r="AM212" s="72">
        <v>1</v>
      </c>
      <c r="AN212" s="72" t="s">
        <v>1655</v>
      </c>
      <c r="AO212" s="72">
        <v>0</v>
      </c>
      <c r="AP212" s="72"/>
      <c r="AQ212" s="72" t="s">
        <v>35</v>
      </c>
      <c r="AR212" s="72"/>
      <c r="AS212" s="72"/>
      <c r="AT212" s="72"/>
      <c r="AU212" s="72"/>
      <c r="AV212" s="73">
        <v>43709</v>
      </c>
      <c r="AW212" s="72" t="s">
        <v>1656</v>
      </c>
      <c r="AX212" s="72" t="s">
        <v>1656</v>
      </c>
      <c r="AY212" s="72" t="s">
        <v>1656</v>
      </c>
      <c r="AZ212" s="72" t="s">
        <v>1657</v>
      </c>
      <c r="BA212" s="72" t="s">
        <v>1657</v>
      </c>
      <c r="BB212" s="72" t="s">
        <v>1657</v>
      </c>
      <c r="BC212" s="72" t="s">
        <v>1657</v>
      </c>
      <c r="BD212" s="72" t="s">
        <v>1657</v>
      </c>
      <c r="BE212" s="72" t="s">
        <v>1657</v>
      </c>
    </row>
    <row r="213" spans="1:57">
      <c r="A213" s="72">
        <v>4199</v>
      </c>
      <c r="B213" s="72">
        <v>2562</v>
      </c>
      <c r="C213" s="72">
        <v>1</v>
      </c>
      <c r="D213" s="72" t="s">
        <v>1665</v>
      </c>
      <c r="E213" s="72" t="s">
        <v>174</v>
      </c>
      <c r="F213" s="72">
        <v>246385</v>
      </c>
      <c r="G213" s="72" t="s">
        <v>175</v>
      </c>
      <c r="H213" s="72">
        <v>21984</v>
      </c>
      <c r="I213" s="72" t="s">
        <v>124</v>
      </c>
      <c r="J213" s="72">
        <v>10</v>
      </c>
      <c r="K213" s="72">
        <v>14632</v>
      </c>
      <c r="L213" s="72">
        <v>6</v>
      </c>
      <c r="M213" s="72" t="s">
        <v>155</v>
      </c>
      <c r="N213" s="72" t="s">
        <v>176</v>
      </c>
      <c r="O213" s="72" t="s">
        <v>150</v>
      </c>
      <c r="P213" s="72" t="s">
        <v>177</v>
      </c>
      <c r="Q213" s="72" t="s">
        <v>152</v>
      </c>
      <c r="R213" s="72">
        <v>19500101</v>
      </c>
      <c r="S213" s="72">
        <v>28</v>
      </c>
      <c r="T213" s="72">
        <v>68</v>
      </c>
      <c r="U213" s="72">
        <v>1</v>
      </c>
      <c r="V213" s="72" t="s">
        <v>1654</v>
      </c>
      <c r="W213" s="72" t="s">
        <v>130</v>
      </c>
      <c r="X213" s="72">
        <v>63</v>
      </c>
      <c r="Y213" s="72">
        <v>6</v>
      </c>
      <c r="Z213" s="72" t="s">
        <v>5</v>
      </c>
      <c r="AA213" s="72" t="s">
        <v>5</v>
      </c>
      <c r="AB213" s="72" t="s">
        <v>124</v>
      </c>
      <c r="AC213" s="72"/>
      <c r="AD213" s="72" t="s">
        <v>132</v>
      </c>
      <c r="AE213" s="72" t="s">
        <v>140</v>
      </c>
      <c r="AF213" s="72"/>
      <c r="AG213" s="72" t="s">
        <v>133</v>
      </c>
      <c r="AH213" s="72"/>
      <c r="AI213" s="72"/>
      <c r="AJ213" s="72" t="s">
        <v>134</v>
      </c>
      <c r="AK213" s="72" t="s">
        <v>135</v>
      </c>
      <c r="AL213" s="72">
        <v>0</v>
      </c>
      <c r="AM213" s="72">
        <v>1</v>
      </c>
      <c r="AN213" s="72" t="s">
        <v>1655</v>
      </c>
      <c r="AO213" s="72">
        <v>0</v>
      </c>
      <c r="AP213" s="72"/>
      <c r="AQ213" s="72" t="s">
        <v>35</v>
      </c>
      <c r="AR213" s="72"/>
      <c r="AS213" s="72"/>
      <c r="AT213" s="72"/>
      <c r="AU213" s="72"/>
      <c r="AV213" s="72" t="s">
        <v>1666</v>
      </c>
      <c r="AW213" s="72" t="s">
        <v>1656</v>
      </c>
      <c r="AX213" s="72" t="s">
        <v>1656</v>
      </c>
      <c r="AY213" s="72" t="s">
        <v>1657</v>
      </c>
      <c r="AZ213" s="72" t="s">
        <v>1657</v>
      </c>
      <c r="BA213" s="72" t="s">
        <v>1657</v>
      </c>
      <c r="BB213" s="72" t="s">
        <v>1657</v>
      </c>
      <c r="BC213" s="72" t="s">
        <v>1657</v>
      </c>
      <c r="BD213" s="72" t="s">
        <v>1657</v>
      </c>
      <c r="BE213" s="72" t="s">
        <v>1657</v>
      </c>
    </row>
    <row r="214" spans="1:57">
      <c r="A214" s="72">
        <v>4324</v>
      </c>
      <c r="B214" s="72">
        <v>2562</v>
      </c>
      <c r="C214" s="72">
        <v>1</v>
      </c>
      <c r="D214" s="72" t="s">
        <v>1715</v>
      </c>
      <c r="E214" s="72" t="s">
        <v>392</v>
      </c>
      <c r="F214" s="72">
        <v>55482</v>
      </c>
      <c r="G214" s="72" t="s">
        <v>370</v>
      </c>
      <c r="H214" s="72">
        <v>10950</v>
      </c>
      <c r="I214" s="72" t="s">
        <v>124</v>
      </c>
      <c r="J214" s="72">
        <v>10</v>
      </c>
      <c r="K214" s="72">
        <v>14632</v>
      </c>
      <c r="L214" s="72">
        <v>7</v>
      </c>
      <c r="M214" s="72" t="s">
        <v>393</v>
      </c>
      <c r="N214" s="72" t="s">
        <v>394</v>
      </c>
      <c r="O214" s="72" t="s">
        <v>150</v>
      </c>
      <c r="P214" s="72" t="s">
        <v>395</v>
      </c>
      <c r="Q214" s="72" t="s">
        <v>152</v>
      </c>
      <c r="R214" s="72">
        <v>19510101</v>
      </c>
      <c r="S214" s="72">
        <v>34</v>
      </c>
      <c r="T214" s="72">
        <v>67</v>
      </c>
      <c r="U214" s="72">
        <v>1</v>
      </c>
      <c r="V214" s="72" t="s">
        <v>1654</v>
      </c>
      <c r="W214" s="72" t="s">
        <v>219</v>
      </c>
      <c r="X214" s="72">
        <v>70</v>
      </c>
      <c r="Y214" s="72">
        <v>7</v>
      </c>
      <c r="Z214" s="72" t="s">
        <v>396</v>
      </c>
      <c r="AA214" s="72" t="s">
        <v>26</v>
      </c>
      <c r="AB214" s="72" t="s">
        <v>124</v>
      </c>
      <c r="AC214" s="72">
        <v>809990631</v>
      </c>
      <c r="AD214" s="72" t="s">
        <v>132</v>
      </c>
      <c r="AE214" s="72" t="s">
        <v>133</v>
      </c>
      <c r="AF214" s="72"/>
      <c r="AG214" s="72" t="s">
        <v>133</v>
      </c>
      <c r="AH214" s="72"/>
      <c r="AI214" s="72"/>
      <c r="AJ214" s="72" t="s">
        <v>133</v>
      </c>
      <c r="AK214" s="72" t="s">
        <v>135</v>
      </c>
      <c r="AL214" s="72">
        <v>0</v>
      </c>
      <c r="AM214" s="72">
        <v>1</v>
      </c>
      <c r="AN214" s="72" t="s">
        <v>1655</v>
      </c>
      <c r="AO214" s="72">
        <v>0</v>
      </c>
      <c r="AP214" s="72"/>
      <c r="AQ214" s="72" t="s">
        <v>35</v>
      </c>
      <c r="AR214" s="72"/>
      <c r="AS214" s="72"/>
      <c r="AT214" s="72"/>
      <c r="AU214" s="72"/>
      <c r="AV214" s="73">
        <v>43649</v>
      </c>
      <c r="AW214" s="72" t="s">
        <v>1656</v>
      </c>
      <c r="AX214" s="72" t="s">
        <v>1656</v>
      </c>
      <c r="AY214" s="72" t="s">
        <v>1657</v>
      </c>
      <c r="AZ214" s="72" t="s">
        <v>1657</v>
      </c>
      <c r="BA214" s="72" t="s">
        <v>1657</v>
      </c>
      <c r="BB214" s="72" t="s">
        <v>1657</v>
      </c>
      <c r="BC214" s="72" t="s">
        <v>1657</v>
      </c>
      <c r="BD214" s="72" t="s">
        <v>1657</v>
      </c>
      <c r="BE214" s="72" t="s">
        <v>1657</v>
      </c>
    </row>
    <row r="215" spans="1:57">
      <c r="A215" s="72">
        <v>121878</v>
      </c>
      <c r="B215" s="72">
        <v>2562</v>
      </c>
      <c r="C215" s="72">
        <v>1</v>
      </c>
      <c r="D215" s="72" t="s">
        <v>1795</v>
      </c>
      <c r="E215" s="72" t="s">
        <v>598</v>
      </c>
      <c r="F215" s="72">
        <v>85353</v>
      </c>
      <c r="G215" s="72" t="s">
        <v>599</v>
      </c>
      <c r="H215" s="72">
        <v>10954</v>
      </c>
      <c r="I215" s="72" t="s">
        <v>124</v>
      </c>
      <c r="J215" s="72">
        <v>10</v>
      </c>
      <c r="K215" s="72">
        <v>14632</v>
      </c>
      <c r="L215" s="72">
        <v>6</v>
      </c>
      <c r="M215" s="72" t="s">
        <v>148</v>
      </c>
      <c r="N215" s="72" t="s">
        <v>600</v>
      </c>
      <c r="O215" s="72" t="s">
        <v>127</v>
      </c>
      <c r="P215" s="72" t="s">
        <v>601</v>
      </c>
      <c r="Q215" s="72" t="s">
        <v>129</v>
      </c>
      <c r="R215" s="72">
        <v>19420101</v>
      </c>
      <c r="S215" s="72">
        <v>30</v>
      </c>
      <c r="T215" s="72">
        <v>77</v>
      </c>
      <c r="U215" s="72">
        <v>1</v>
      </c>
      <c r="V215" s="72" t="s">
        <v>1654</v>
      </c>
      <c r="W215" s="72" t="s">
        <v>219</v>
      </c>
      <c r="X215" s="72">
        <v>13</v>
      </c>
      <c r="Y215" s="72">
        <v>11</v>
      </c>
      <c r="Z215" s="72" t="s">
        <v>166</v>
      </c>
      <c r="AA215" s="72" t="s">
        <v>14</v>
      </c>
      <c r="AB215" s="72" t="s">
        <v>124</v>
      </c>
      <c r="AC215" s="72"/>
      <c r="AD215" s="72" t="s">
        <v>132</v>
      </c>
      <c r="AE215" s="72" t="s">
        <v>140</v>
      </c>
      <c r="AF215" s="72"/>
      <c r="AG215" s="72" t="s">
        <v>133</v>
      </c>
      <c r="AH215" s="72"/>
      <c r="AI215" s="72"/>
      <c r="AJ215" s="72" t="s">
        <v>134</v>
      </c>
      <c r="AK215" s="72" t="s">
        <v>135</v>
      </c>
      <c r="AL215" s="72">
        <v>0</v>
      </c>
      <c r="AM215" s="72">
        <v>1</v>
      </c>
      <c r="AN215" s="72" t="s">
        <v>1655</v>
      </c>
      <c r="AO215" s="72">
        <v>0</v>
      </c>
      <c r="AP215" s="72"/>
      <c r="AQ215" s="72" t="s">
        <v>35</v>
      </c>
      <c r="AR215" s="72"/>
      <c r="AS215" s="72"/>
      <c r="AT215" s="72"/>
      <c r="AU215" s="72"/>
      <c r="AV215" s="72" t="s">
        <v>1751</v>
      </c>
      <c r="AW215" s="72" t="s">
        <v>1656</v>
      </c>
      <c r="AX215" s="72" t="s">
        <v>1656</v>
      </c>
      <c r="AY215" s="72" t="s">
        <v>1657</v>
      </c>
      <c r="AZ215" s="72" t="s">
        <v>1657</v>
      </c>
      <c r="BA215" s="72" t="s">
        <v>1657</v>
      </c>
      <c r="BB215" s="72" t="s">
        <v>1657</v>
      </c>
      <c r="BC215" s="72" t="s">
        <v>1657</v>
      </c>
      <c r="BD215" s="72" t="s">
        <v>1657</v>
      </c>
      <c r="BE215" s="72" t="s">
        <v>1657</v>
      </c>
    </row>
    <row r="216" spans="1:57">
      <c r="A216" s="72">
        <v>122935</v>
      </c>
      <c r="B216" s="72">
        <v>2562</v>
      </c>
      <c r="C216" s="72">
        <v>1</v>
      </c>
      <c r="D216" s="72" t="s">
        <v>1909</v>
      </c>
      <c r="E216" s="72" t="s">
        <v>1163</v>
      </c>
      <c r="F216" s="72">
        <v>43231</v>
      </c>
      <c r="G216" s="72" t="s">
        <v>569</v>
      </c>
      <c r="H216" s="72">
        <v>10962</v>
      </c>
      <c r="I216" s="72" t="s">
        <v>124</v>
      </c>
      <c r="J216" s="72">
        <v>10</v>
      </c>
      <c r="K216" s="72">
        <v>14632</v>
      </c>
      <c r="L216" s="72">
        <v>7</v>
      </c>
      <c r="M216" s="72" t="s">
        <v>382</v>
      </c>
      <c r="N216" s="72" t="s">
        <v>1164</v>
      </c>
      <c r="O216" s="72" t="s">
        <v>150</v>
      </c>
      <c r="P216" s="72" t="s">
        <v>1165</v>
      </c>
      <c r="Q216" s="72" t="s">
        <v>152</v>
      </c>
      <c r="R216" s="72">
        <v>19650818</v>
      </c>
      <c r="S216" s="72">
        <v>52.5</v>
      </c>
      <c r="T216" s="72">
        <v>53</v>
      </c>
      <c r="U216" s="72">
        <v>1</v>
      </c>
      <c r="V216" s="72" t="s">
        <v>1654</v>
      </c>
      <c r="W216" s="72" t="s">
        <v>219</v>
      </c>
      <c r="X216" s="72">
        <v>100</v>
      </c>
      <c r="Y216" s="72">
        <v>1</v>
      </c>
      <c r="Z216" s="72" t="s">
        <v>385</v>
      </c>
      <c r="AA216" s="72" t="s">
        <v>22</v>
      </c>
      <c r="AB216" s="72" t="s">
        <v>124</v>
      </c>
      <c r="AC216" s="72">
        <v>823745382</v>
      </c>
      <c r="AD216" s="72" t="s">
        <v>132</v>
      </c>
      <c r="AE216" s="72" t="s">
        <v>198</v>
      </c>
      <c r="AF216" s="72"/>
      <c r="AG216" s="72"/>
      <c r="AH216" s="72"/>
      <c r="AI216" s="72"/>
      <c r="AJ216" s="72" t="s">
        <v>134</v>
      </c>
      <c r="AK216" s="72" t="s">
        <v>135</v>
      </c>
      <c r="AL216" s="72">
        <v>0</v>
      </c>
      <c r="AM216" s="72">
        <v>1</v>
      </c>
      <c r="AN216" s="72" t="s">
        <v>1655</v>
      </c>
      <c r="AO216" s="72">
        <v>3</v>
      </c>
      <c r="AP216" s="72" t="s">
        <v>2136</v>
      </c>
      <c r="AQ216" s="72" t="s">
        <v>74</v>
      </c>
      <c r="AR216" s="72" t="s">
        <v>125</v>
      </c>
      <c r="AS216" s="72" t="s">
        <v>2137</v>
      </c>
      <c r="AT216" s="72" t="s">
        <v>1887</v>
      </c>
      <c r="AU216" s="72"/>
      <c r="AV216" s="73">
        <v>43556</v>
      </c>
      <c r="AW216" s="72" t="s">
        <v>1656</v>
      </c>
      <c r="AX216" s="72" t="s">
        <v>1656</v>
      </c>
      <c r="AY216" s="72" t="s">
        <v>1656</v>
      </c>
      <c r="AZ216" s="72" t="s">
        <v>1656</v>
      </c>
      <c r="BA216" s="72" t="s">
        <v>1657</v>
      </c>
      <c r="BB216" s="72" t="s">
        <v>1657</v>
      </c>
      <c r="BC216" s="72" t="s">
        <v>1657</v>
      </c>
      <c r="BD216" s="72" t="s">
        <v>1657</v>
      </c>
      <c r="BE216" s="72" t="s">
        <v>1657</v>
      </c>
    </row>
    <row r="217" spans="1:57">
      <c r="A217" s="72">
        <v>158697</v>
      </c>
      <c r="B217" s="72">
        <v>2562</v>
      </c>
      <c r="C217" s="72">
        <v>1</v>
      </c>
      <c r="D217" s="72" t="s">
        <v>1823</v>
      </c>
      <c r="E217" s="72" t="s">
        <v>414</v>
      </c>
      <c r="F217" s="72">
        <v>70223</v>
      </c>
      <c r="G217" s="73">
        <v>241528</v>
      </c>
      <c r="H217" s="72">
        <v>10956</v>
      </c>
      <c r="I217" s="72" t="s">
        <v>124</v>
      </c>
      <c r="J217" s="72">
        <v>10</v>
      </c>
      <c r="K217" s="72">
        <v>14632</v>
      </c>
      <c r="L217" s="72">
        <v>7</v>
      </c>
      <c r="M217" s="72" t="s">
        <v>252</v>
      </c>
      <c r="N217" s="72" t="s">
        <v>415</v>
      </c>
      <c r="O217" s="72" t="s">
        <v>150</v>
      </c>
      <c r="P217" s="72" t="s">
        <v>416</v>
      </c>
      <c r="Q217" s="72" t="s">
        <v>152</v>
      </c>
      <c r="R217" s="72">
        <v>19571101</v>
      </c>
      <c r="S217" s="72">
        <v>55</v>
      </c>
      <c r="T217" s="72">
        <v>61</v>
      </c>
      <c r="U217" s="72">
        <v>1</v>
      </c>
      <c r="V217" s="72" t="s">
        <v>1654</v>
      </c>
      <c r="W217" s="72" t="s">
        <v>219</v>
      </c>
      <c r="X217" s="72" t="s">
        <v>417</v>
      </c>
      <c r="Y217" s="72">
        <v>8</v>
      </c>
      <c r="Z217" s="72" t="s">
        <v>418</v>
      </c>
      <c r="AA217" s="72" t="s">
        <v>15</v>
      </c>
      <c r="AB217" s="72" t="s">
        <v>124</v>
      </c>
      <c r="AC217" s="72"/>
      <c r="AD217" s="72" t="s">
        <v>132</v>
      </c>
      <c r="AE217" s="72" t="s">
        <v>206</v>
      </c>
      <c r="AF217" s="72" t="s">
        <v>133</v>
      </c>
      <c r="AG217" s="72" t="s">
        <v>133</v>
      </c>
      <c r="AH217" s="72"/>
      <c r="AI217" s="72"/>
      <c r="AJ217" s="72" t="s">
        <v>134</v>
      </c>
      <c r="AK217" s="72" t="s">
        <v>135</v>
      </c>
      <c r="AL217" s="72">
        <v>0</v>
      </c>
      <c r="AM217" s="72">
        <v>1</v>
      </c>
      <c r="AN217" s="72" t="s">
        <v>1655</v>
      </c>
      <c r="AO217" s="72">
        <v>0</v>
      </c>
      <c r="AP217" s="72"/>
      <c r="AQ217" s="72" t="s">
        <v>35</v>
      </c>
      <c r="AR217" s="72"/>
      <c r="AS217" s="72"/>
      <c r="AT217" s="72"/>
      <c r="AU217" s="72"/>
      <c r="AV217" s="73">
        <v>43557</v>
      </c>
      <c r="AW217" s="72" t="s">
        <v>1656</v>
      </c>
      <c r="AX217" s="72" t="s">
        <v>1656</v>
      </c>
      <c r="AY217" s="72" t="s">
        <v>1657</v>
      </c>
      <c r="AZ217" s="72" t="s">
        <v>1657</v>
      </c>
      <c r="BA217" s="72" t="s">
        <v>1657</v>
      </c>
      <c r="BB217" s="72" t="s">
        <v>1657</v>
      </c>
      <c r="BC217" s="72" t="s">
        <v>1657</v>
      </c>
      <c r="BD217" s="72" t="s">
        <v>1657</v>
      </c>
      <c r="BE217" s="72" t="s">
        <v>1657</v>
      </c>
    </row>
    <row r="218" spans="1:57">
      <c r="A218" s="72">
        <v>158750</v>
      </c>
      <c r="B218" s="72">
        <v>2562</v>
      </c>
      <c r="C218" s="72">
        <v>1</v>
      </c>
      <c r="D218" s="72" t="s">
        <v>1858</v>
      </c>
      <c r="E218" s="72" t="s">
        <v>753</v>
      </c>
      <c r="F218" s="72">
        <v>265136</v>
      </c>
      <c r="G218" s="73">
        <v>241650</v>
      </c>
      <c r="H218" s="72">
        <v>10669</v>
      </c>
      <c r="I218" s="72" t="s">
        <v>124</v>
      </c>
      <c r="J218" s="72">
        <v>10</v>
      </c>
      <c r="K218" s="72">
        <v>14632</v>
      </c>
      <c r="L218" s="72">
        <v>5</v>
      </c>
      <c r="M218" s="72" t="s">
        <v>125</v>
      </c>
      <c r="N218" s="72" t="s">
        <v>754</v>
      </c>
      <c r="O218" s="72" t="s">
        <v>127</v>
      </c>
      <c r="P218" s="72" t="s">
        <v>755</v>
      </c>
      <c r="Q218" s="72" t="s">
        <v>129</v>
      </c>
      <c r="R218" s="72">
        <v>19790513</v>
      </c>
      <c r="S218" s="72">
        <v>60</v>
      </c>
      <c r="T218" s="72">
        <v>39</v>
      </c>
      <c r="U218" s="72">
        <v>1</v>
      </c>
      <c r="V218" s="72" t="s">
        <v>1654</v>
      </c>
      <c r="W218" s="72" t="s">
        <v>130</v>
      </c>
      <c r="X218" s="72" t="s">
        <v>756</v>
      </c>
      <c r="Y218" s="72">
        <v>0</v>
      </c>
      <c r="Z218" s="72" t="s">
        <v>194</v>
      </c>
      <c r="AA218" s="72" t="s">
        <v>146</v>
      </c>
      <c r="AB218" s="72" t="s">
        <v>124</v>
      </c>
      <c r="AC218" s="72">
        <v>649346560</v>
      </c>
      <c r="AD218" s="72" t="s">
        <v>132</v>
      </c>
      <c r="AE218" s="72" t="s">
        <v>206</v>
      </c>
      <c r="AF218" s="72" t="s">
        <v>133</v>
      </c>
      <c r="AG218" s="72"/>
      <c r="AH218" s="72" t="s">
        <v>133</v>
      </c>
      <c r="AI218" s="72"/>
      <c r="AJ218" s="72" t="s">
        <v>134</v>
      </c>
      <c r="AK218" s="72"/>
      <c r="AL218" s="72">
        <v>0</v>
      </c>
      <c r="AM218" s="72">
        <v>1</v>
      </c>
      <c r="AN218" s="72" t="s">
        <v>1655</v>
      </c>
      <c r="AO218" s="72">
        <v>0</v>
      </c>
      <c r="AP218" s="72"/>
      <c r="AQ218" s="72" t="s">
        <v>35</v>
      </c>
      <c r="AR218" s="72"/>
      <c r="AS218" s="72"/>
      <c r="AT218" s="72"/>
      <c r="AU218" s="72"/>
      <c r="AV218" s="73">
        <v>43557</v>
      </c>
      <c r="AW218" s="72" t="s">
        <v>1656</v>
      </c>
      <c r="AX218" s="72" t="s">
        <v>1656</v>
      </c>
      <c r="AY218" s="72" t="s">
        <v>1657</v>
      </c>
      <c r="AZ218" s="72" t="s">
        <v>1657</v>
      </c>
      <c r="BA218" s="72" t="s">
        <v>1657</v>
      </c>
      <c r="BB218" s="72" t="s">
        <v>1657</v>
      </c>
      <c r="BC218" s="72" t="s">
        <v>1657</v>
      </c>
      <c r="BD218" s="72" t="s">
        <v>1657</v>
      </c>
      <c r="BE218" s="72" t="s">
        <v>1657</v>
      </c>
    </row>
    <row r="219" spans="1:57">
      <c r="A219" s="72">
        <v>159179</v>
      </c>
      <c r="B219" s="72">
        <v>2562</v>
      </c>
      <c r="C219" s="72">
        <v>1</v>
      </c>
      <c r="D219" s="72" t="s">
        <v>1737</v>
      </c>
      <c r="E219" s="72" t="s">
        <v>430</v>
      </c>
      <c r="F219" s="72">
        <v>328614</v>
      </c>
      <c r="G219" s="72" t="s">
        <v>370</v>
      </c>
      <c r="H219" s="72">
        <v>11443</v>
      </c>
      <c r="I219" s="72" t="s">
        <v>124</v>
      </c>
      <c r="J219" s="72">
        <v>10</v>
      </c>
      <c r="K219" s="72">
        <v>14632</v>
      </c>
      <c r="L219" s="72">
        <v>6</v>
      </c>
      <c r="M219" s="72" t="s">
        <v>184</v>
      </c>
      <c r="N219" s="72" t="s">
        <v>431</v>
      </c>
      <c r="O219" s="72" t="s">
        <v>127</v>
      </c>
      <c r="P219" s="72" t="s">
        <v>432</v>
      </c>
      <c r="Q219" s="72" t="s">
        <v>129</v>
      </c>
      <c r="R219" s="72">
        <v>19380101</v>
      </c>
      <c r="S219" s="72">
        <v>56</v>
      </c>
      <c r="T219" s="72">
        <v>80</v>
      </c>
      <c r="U219" s="72">
        <v>1</v>
      </c>
      <c r="V219" s="72" t="s">
        <v>1654</v>
      </c>
      <c r="W219" s="72" t="s">
        <v>130</v>
      </c>
      <c r="X219" s="72">
        <v>349</v>
      </c>
      <c r="Y219" s="72">
        <v>2</v>
      </c>
      <c r="Z219" s="72" t="s">
        <v>433</v>
      </c>
      <c r="AA219" s="72" t="s">
        <v>21</v>
      </c>
      <c r="AB219" s="72" t="s">
        <v>124</v>
      </c>
      <c r="AC219" s="72">
        <v>833770515</v>
      </c>
      <c r="AD219" s="72" t="s">
        <v>132</v>
      </c>
      <c r="AE219" s="72" t="s">
        <v>133</v>
      </c>
      <c r="AF219" s="72"/>
      <c r="AG219" s="72"/>
      <c r="AH219" s="72"/>
      <c r="AI219" s="72"/>
      <c r="AJ219" s="72" t="s">
        <v>133</v>
      </c>
      <c r="AK219" s="72" t="s">
        <v>135</v>
      </c>
      <c r="AL219" s="72">
        <v>0</v>
      </c>
      <c r="AM219" s="72">
        <v>1</v>
      </c>
      <c r="AN219" s="72" t="s">
        <v>1655</v>
      </c>
      <c r="AO219" s="72">
        <v>8</v>
      </c>
      <c r="AP219" s="73">
        <v>241439</v>
      </c>
      <c r="AQ219" s="72" t="s">
        <v>434</v>
      </c>
      <c r="AR219" s="72"/>
      <c r="AS219" s="72"/>
      <c r="AT219" s="72"/>
      <c r="AU219" s="72"/>
      <c r="AV219" s="72" t="s">
        <v>1738</v>
      </c>
      <c r="AW219" s="72" t="s">
        <v>1656</v>
      </c>
      <c r="AX219" s="72" t="s">
        <v>1656</v>
      </c>
      <c r="AY219" s="72" t="s">
        <v>1656</v>
      </c>
      <c r="AZ219" s="72" t="s">
        <v>1656</v>
      </c>
      <c r="BA219" s="72" t="s">
        <v>1657</v>
      </c>
      <c r="BB219" s="72" t="s">
        <v>1657</v>
      </c>
      <c r="BC219" s="72" t="s">
        <v>1657</v>
      </c>
      <c r="BD219" s="72" t="s">
        <v>1657</v>
      </c>
      <c r="BE219" s="72" t="s">
        <v>1657</v>
      </c>
    </row>
    <row r="220" spans="1:57">
      <c r="A220" s="72">
        <v>235952</v>
      </c>
      <c r="B220" s="72">
        <v>2562</v>
      </c>
      <c r="C220" s="72">
        <v>1</v>
      </c>
      <c r="D220" s="72" t="s">
        <v>2040</v>
      </c>
      <c r="E220" s="72" t="s">
        <v>474</v>
      </c>
      <c r="F220" s="72">
        <v>1838315</v>
      </c>
      <c r="G220" s="73">
        <v>241468</v>
      </c>
      <c r="H220" s="72">
        <v>10669</v>
      </c>
      <c r="I220" s="72" t="s">
        <v>124</v>
      </c>
      <c r="J220" s="72">
        <v>10</v>
      </c>
      <c r="K220" s="72">
        <v>14632</v>
      </c>
      <c r="L220" s="72">
        <v>5</v>
      </c>
      <c r="M220" s="72" t="s">
        <v>125</v>
      </c>
      <c r="N220" s="72" t="s">
        <v>475</v>
      </c>
      <c r="O220" s="72" t="s">
        <v>127</v>
      </c>
      <c r="P220" s="72" t="s">
        <v>476</v>
      </c>
      <c r="Q220" s="72" t="s">
        <v>129</v>
      </c>
      <c r="R220" s="72">
        <v>19420504</v>
      </c>
      <c r="S220" s="72">
        <v>50</v>
      </c>
      <c r="T220" s="72">
        <v>76</v>
      </c>
      <c r="U220" s="72">
        <v>1</v>
      </c>
      <c r="V220" s="72" t="s">
        <v>1654</v>
      </c>
      <c r="W220" s="72" t="s">
        <v>130</v>
      </c>
      <c r="X220" s="72">
        <v>5</v>
      </c>
      <c r="Y220" s="72">
        <v>11</v>
      </c>
      <c r="Z220" s="72" t="s">
        <v>5</v>
      </c>
      <c r="AA220" s="72" t="s">
        <v>5</v>
      </c>
      <c r="AB220" s="72" t="s">
        <v>124</v>
      </c>
      <c r="AC220" s="72"/>
      <c r="AD220" s="72" t="s">
        <v>132</v>
      </c>
      <c r="AE220" s="72" t="s">
        <v>133</v>
      </c>
      <c r="AF220" s="72"/>
      <c r="AG220" s="72"/>
      <c r="AH220" s="72"/>
      <c r="AI220" s="72"/>
      <c r="AJ220" s="72" t="s">
        <v>133</v>
      </c>
      <c r="AK220" s="72"/>
      <c r="AL220" s="72">
        <v>0</v>
      </c>
      <c r="AM220" s="72">
        <v>1</v>
      </c>
      <c r="AN220" s="72" t="s">
        <v>1655</v>
      </c>
      <c r="AO220" s="72">
        <v>2</v>
      </c>
      <c r="AP220" s="73">
        <v>241975</v>
      </c>
      <c r="AQ220" s="72" t="s">
        <v>1701</v>
      </c>
      <c r="AR220" s="72" t="s">
        <v>229</v>
      </c>
      <c r="AS220" s="72"/>
      <c r="AT220" s="72"/>
      <c r="AU220" s="72"/>
      <c r="AV220" s="72" t="s">
        <v>2041</v>
      </c>
      <c r="AW220" s="72" t="s">
        <v>1656</v>
      </c>
      <c r="AX220" s="72" t="s">
        <v>1656</v>
      </c>
      <c r="AY220" s="72" t="s">
        <v>1656</v>
      </c>
      <c r="AZ220" s="72" t="s">
        <v>1656</v>
      </c>
      <c r="BA220" s="72" t="s">
        <v>1657</v>
      </c>
      <c r="BB220" s="72" t="s">
        <v>1657</v>
      </c>
      <c r="BC220" s="72" t="s">
        <v>1657</v>
      </c>
      <c r="BD220" s="72" t="s">
        <v>1657</v>
      </c>
      <c r="BE220" s="72" t="s">
        <v>1657</v>
      </c>
    </row>
    <row r="221" spans="1:57">
      <c r="A221" s="72">
        <v>272312</v>
      </c>
      <c r="B221" s="72">
        <v>2562</v>
      </c>
      <c r="C221" s="72">
        <v>1</v>
      </c>
      <c r="D221" s="72" t="s">
        <v>2047</v>
      </c>
      <c r="E221" s="72" t="s">
        <v>778</v>
      </c>
      <c r="F221" s="72">
        <v>956065</v>
      </c>
      <c r="G221" s="72" t="s">
        <v>175</v>
      </c>
      <c r="H221" s="72">
        <v>10669</v>
      </c>
      <c r="I221" s="72" t="s">
        <v>124</v>
      </c>
      <c r="J221" s="72">
        <v>10</v>
      </c>
      <c r="K221" s="72">
        <v>14632</v>
      </c>
      <c r="L221" s="72">
        <v>5</v>
      </c>
      <c r="M221" s="72" t="s">
        <v>125</v>
      </c>
      <c r="N221" s="72" t="s">
        <v>779</v>
      </c>
      <c r="O221" s="72" t="s">
        <v>157</v>
      </c>
      <c r="P221" s="72" t="s">
        <v>780</v>
      </c>
      <c r="Q221" s="72" t="s">
        <v>152</v>
      </c>
      <c r="R221" s="72">
        <v>19650627</v>
      </c>
      <c r="S221" s="72">
        <v>50</v>
      </c>
      <c r="T221" s="72">
        <v>53</v>
      </c>
      <c r="U221" s="72">
        <v>1</v>
      </c>
      <c r="V221" s="72" t="s">
        <v>1654</v>
      </c>
      <c r="W221" s="72" t="s">
        <v>130</v>
      </c>
      <c r="X221" s="72">
        <v>66</v>
      </c>
      <c r="Y221" s="72">
        <v>7</v>
      </c>
      <c r="Z221" s="72" t="s">
        <v>645</v>
      </c>
      <c r="AA221" s="72" t="s">
        <v>4</v>
      </c>
      <c r="AB221" s="72" t="s">
        <v>124</v>
      </c>
      <c r="AC221" s="72">
        <v>806254161</v>
      </c>
      <c r="AD221" s="72" t="s">
        <v>132</v>
      </c>
      <c r="AE221" s="72" t="s">
        <v>133</v>
      </c>
      <c r="AF221" s="72"/>
      <c r="AG221" s="72"/>
      <c r="AH221" s="72"/>
      <c r="AI221" s="72"/>
      <c r="AJ221" s="72" t="s">
        <v>133</v>
      </c>
      <c r="AK221" s="72" t="s">
        <v>135</v>
      </c>
      <c r="AL221" s="72">
        <v>0</v>
      </c>
      <c r="AM221" s="72">
        <v>1</v>
      </c>
      <c r="AN221" s="72" t="s">
        <v>1655</v>
      </c>
      <c r="AO221" s="72">
        <v>0</v>
      </c>
      <c r="AP221" s="72"/>
      <c r="AQ221" s="72" t="s">
        <v>35</v>
      </c>
      <c r="AR221" s="72"/>
      <c r="AS221" s="72"/>
      <c r="AT221" s="72"/>
      <c r="AU221" s="72"/>
      <c r="AV221" s="72" t="s">
        <v>2048</v>
      </c>
      <c r="AW221" s="72" t="s">
        <v>1656</v>
      </c>
      <c r="AX221" s="72" t="s">
        <v>1657</v>
      </c>
      <c r="AY221" s="72" t="s">
        <v>1656</v>
      </c>
      <c r="AZ221" s="72" t="s">
        <v>1657</v>
      </c>
      <c r="BA221" s="72" t="s">
        <v>1657</v>
      </c>
      <c r="BB221" s="72" t="s">
        <v>1657</v>
      </c>
      <c r="BC221" s="72" t="s">
        <v>1657</v>
      </c>
      <c r="BD221" s="72" t="s">
        <v>1657</v>
      </c>
      <c r="BE221" s="72" t="s">
        <v>1657</v>
      </c>
    </row>
    <row r="222" spans="1:57">
      <c r="A222" s="72">
        <v>143108</v>
      </c>
      <c r="B222" s="72">
        <v>2562</v>
      </c>
      <c r="C222" s="72">
        <v>1</v>
      </c>
      <c r="D222" s="72" t="s">
        <v>1728</v>
      </c>
      <c r="E222" s="72" t="s">
        <v>486</v>
      </c>
      <c r="F222" s="72">
        <v>246201</v>
      </c>
      <c r="G222" s="72" t="s">
        <v>175</v>
      </c>
      <c r="H222" s="72">
        <v>21984</v>
      </c>
      <c r="I222" s="72" t="s">
        <v>124</v>
      </c>
      <c r="J222" s="72">
        <v>10</v>
      </c>
      <c r="K222" s="72">
        <v>14632</v>
      </c>
      <c r="L222" s="72">
        <v>6</v>
      </c>
      <c r="M222" s="72" t="s">
        <v>155</v>
      </c>
      <c r="N222" s="72" t="s">
        <v>487</v>
      </c>
      <c r="O222" s="72" t="s">
        <v>127</v>
      </c>
      <c r="P222" s="72" t="s">
        <v>488</v>
      </c>
      <c r="Q222" s="72" t="s">
        <v>129</v>
      </c>
      <c r="R222" s="72">
        <v>19650101</v>
      </c>
      <c r="S222" s="72">
        <v>39</v>
      </c>
      <c r="T222" s="72">
        <v>53</v>
      </c>
      <c r="U222" s="72">
        <v>1</v>
      </c>
      <c r="V222" s="72" t="s">
        <v>1654</v>
      </c>
      <c r="W222" s="72" t="s">
        <v>130</v>
      </c>
      <c r="X222" s="72">
        <v>93</v>
      </c>
      <c r="Y222" s="72">
        <v>10</v>
      </c>
      <c r="Z222" s="72" t="s">
        <v>489</v>
      </c>
      <c r="AA222" s="72" t="s">
        <v>146</v>
      </c>
      <c r="AB222" s="72" t="s">
        <v>124</v>
      </c>
      <c r="AC222" s="72"/>
      <c r="AD222" s="72" t="s">
        <v>132</v>
      </c>
      <c r="AE222" s="72"/>
      <c r="AF222" s="72"/>
      <c r="AG222" s="72" t="s">
        <v>133</v>
      </c>
      <c r="AH222" s="72"/>
      <c r="AI222" s="72"/>
      <c r="AJ222" s="72" t="s">
        <v>250</v>
      </c>
      <c r="AK222" s="72" t="s">
        <v>135</v>
      </c>
      <c r="AL222" s="72">
        <v>0</v>
      </c>
      <c r="AM222" s="72">
        <v>1</v>
      </c>
      <c r="AN222" s="72" t="s">
        <v>1655</v>
      </c>
      <c r="AO222" s="72">
        <v>0</v>
      </c>
      <c r="AP222" s="72"/>
      <c r="AQ222" s="72" t="s">
        <v>35</v>
      </c>
      <c r="AR222" s="72"/>
      <c r="AS222" s="72"/>
      <c r="AT222" s="72"/>
      <c r="AU222" s="72"/>
      <c r="AV222" s="73">
        <v>43588</v>
      </c>
      <c r="AW222" s="72" t="s">
        <v>1656</v>
      </c>
      <c r="AX222" s="72" t="s">
        <v>1656</v>
      </c>
      <c r="AY222" s="72" t="s">
        <v>1657</v>
      </c>
      <c r="AZ222" s="72" t="s">
        <v>1657</v>
      </c>
      <c r="BA222" s="72" t="s">
        <v>1657</v>
      </c>
      <c r="BB222" s="72" t="s">
        <v>1657</v>
      </c>
      <c r="BC222" s="72" t="s">
        <v>1657</v>
      </c>
      <c r="BD222" s="72" t="s">
        <v>1657</v>
      </c>
      <c r="BE222" s="72" t="s">
        <v>1657</v>
      </c>
    </row>
    <row r="223" spans="1:57">
      <c r="A223" s="72">
        <v>222756</v>
      </c>
      <c r="B223" s="72">
        <v>2562</v>
      </c>
      <c r="C223" s="72">
        <v>1</v>
      </c>
      <c r="D223" s="72" t="s">
        <v>1856</v>
      </c>
      <c r="E223" s="72" t="s">
        <v>684</v>
      </c>
      <c r="F223" s="72">
        <v>30899</v>
      </c>
      <c r="G223" s="73">
        <v>241496</v>
      </c>
      <c r="H223" s="72">
        <v>24032</v>
      </c>
      <c r="I223" s="72" t="s">
        <v>124</v>
      </c>
      <c r="J223" s="72">
        <v>10</v>
      </c>
      <c r="K223" s="72">
        <v>14632</v>
      </c>
      <c r="L223" s="72">
        <v>7</v>
      </c>
      <c r="M223" s="72" t="s">
        <v>588</v>
      </c>
      <c r="N223" s="72" t="s">
        <v>685</v>
      </c>
      <c r="O223" s="72" t="s">
        <v>127</v>
      </c>
      <c r="P223" s="72" t="s">
        <v>686</v>
      </c>
      <c r="Q223" s="72" t="s">
        <v>129</v>
      </c>
      <c r="R223" s="72">
        <v>19670101</v>
      </c>
      <c r="S223" s="72">
        <v>45</v>
      </c>
      <c r="T223" s="72">
        <v>51</v>
      </c>
      <c r="U223" s="72">
        <v>1</v>
      </c>
      <c r="V223" s="72" t="s">
        <v>1654</v>
      </c>
      <c r="W223" s="72" t="s">
        <v>219</v>
      </c>
      <c r="X223" s="72">
        <v>205</v>
      </c>
      <c r="Y223" s="72">
        <v>2</v>
      </c>
      <c r="Z223" s="72" t="s">
        <v>687</v>
      </c>
      <c r="AA223" s="72" t="s">
        <v>10</v>
      </c>
      <c r="AB223" s="72" t="s">
        <v>124</v>
      </c>
      <c r="AC223" s="72"/>
      <c r="AD223" s="72" t="s">
        <v>132</v>
      </c>
      <c r="AE223" s="72" t="s">
        <v>198</v>
      </c>
      <c r="AF223" s="72"/>
      <c r="AG223" s="72" t="s">
        <v>133</v>
      </c>
      <c r="AH223" s="72"/>
      <c r="AI223" s="72"/>
      <c r="AJ223" s="72" t="s">
        <v>134</v>
      </c>
      <c r="AK223" s="72" t="s">
        <v>135</v>
      </c>
      <c r="AL223" s="72">
        <v>0</v>
      </c>
      <c r="AM223" s="72">
        <v>1</v>
      </c>
      <c r="AN223" s="72" t="s">
        <v>1655</v>
      </c>
      <c r="AO223" s="72">
        <v>0</v>
      </c>
      <c r="AP223" s="72"/>
      <c r="AQ223" s="72" t="s">
        <v>35</v>
      </c>
      <c r="AR223" s="72"/>
      <c r="AS223" s="72"/>
      <c r="AT223" s="72"/>
      <c r="AU223" s="72"/>
      <c r="AV223" s="73">
        <v>43801</v>
      </c>
      <c r="AW223" s="72" t="s">
        <v>1656</v>
      </c>
      <c r="AX223" s="72" t="s">
        <v>1656</v>
      </c>
      <c r="AY223" s="72" t="s">
        <v>1657</v>
      </c>
      <c r="AZ223" s="72" t="s">
        <v>1657</v>
      </c>
      <c r="BA223" s="72" t="s">
        <v>1657</v>
      </c>
      <c r="BB223" s="72" t="s">
        <v>1657</v>
      </c>
      <c r="BC223" s="72" t="s">
        <v>1657</v>
      </c>
      <c r="BD223" s="72" t="s">
        <v>1657</v>
      </c>
      <c r="BE223" s="72" t="s">
        <v>1657</v>
      </c>
    </row>
    <row r="224" spans="1:57">
      <c r="A224" s="72">
        <v>222846</v>
      </c>
      <c r="B224" s="72">
        <v>2562</v>
      </c>
      <c r="C224" s="72">
        <v>1</v>
      </c>
      <c r="D224" s="72" t="s">
        <v>1941</v>
      </c>
      <c r="E224" s="72" t="s">
        <v>595</v>
      </c>
      <c r="F224" s="72">
        <v>1115467</v>
      </c>
      <c r="G224" s="73">
        <v>241529</v>
      </c>
      <c r="H224" s="72">
        <v>10669</v>
      </c>
      <c r="I224" s="72" t="s">
        <v>124</v>
      </c>
      <c r="J224" s="72">
        <v>10</v>
      </c>
      <c r="K224" s="72">
        <v>14632</v>
      </c>
      <c r="L224" s="72">
        <v>5</v>
      </c>
      <c r="M224" s="72" t="s">
        <v>125</v>
      </c>
      <c r="N224" s="72" t="s">
        <v>596</v>
      </c>
      <c r="O224" s="72" t="s">
        <v>127</v>
      </c>
      <c r="P224" s="72" t="s">
        <v>597</v>
      </c>
      <c r="Q224" s="72" t="s">
        <v>129</v>
      </c>
      <c r="R224" s="72">
        <v>19510112</v>
      </c>
      <c r="S224" s="72">
        <v>35</v>
      </c>
      <c r="T224" s="72">
        <v>67</v>
      </c>
      <c r="U224" s="72">
        <v>1</v>
      </c>
      <c r="V224" s="72" t="s">
        <v>1654</v>
      </c>
      <c r="W224" s="72" t="s">
        <v>130</v>
      </c>
      <c r="X224" s="72">
        <v>80</v>
      </c>
      <c r="Y224" s="72">
        <v>6</v>
      </c>
      <c r="Z224" s="72" t="s">
        <v>220</v>
      </c>
      <c r="AA224" s="72" t="s">
        <v>21</v>
      </c>
      <c r="AB224" s="72" t="s">
        <v>124</v>
      </c>
      <c r="AC224" s="72">
        <v>994247860</v>
      </c>
      <c r="AD224" s="72" t="s">
        <v>132</v>
      </c>
      <c r="AE224" s="72" t="s">
        <v>133</v>
      </c>
      <c r="AF224" s="72"/>
      <c r="AG224" s="72" t="s">
        <v>133</v>
      </c>
      <c r="AH224" s="72"/>
      <c r="AI224" s="72"/>
      <c r="AJ224" s="72" t="s">
        <v>133</v>
      </c>
      <c r="AK224" s="72"/>
      <c r="AL224" s="72">
        <v>0</v>
      </c>
      <c r="AM224" s="72">
        <v>1</v>
      </c>
      <c r="AN224" s="72" t="s">
        <v>1655</v>
      </c>
      <c r="AO224" s="72">
        <v>0</v>
      </c>
      <c r="AP224" s="72"/>
      <c r="AQ224" s="72" t="s">
        <v>35</v>
      </c>
      <c r="AR224" s="72"/>
      <c r="AS224" s="72" t="s">
        <v>335</v>
      </c>
      <c r="AT224" s="72"/>
      <c r="AU224" s="72"/>
      <c r="AV224" s="72" t="s">
        <v>1727</v>
      </c>
      <c r="AW224" s="72" t="s">
        <v>1656</v>
      </c>
      <c r="AX224" s="72" t="s">
        <v>1656</v>
      </c>
      <c r="AY224" s="72" t="s">
        <v>1657</v>
      </c>
      <c r="AZ224" s="72" t="s">
        <v>1657</v>
      </c>
      <c r="BA224" s="72" t="s">
        <v>1657</v>
      </c>
      <c r="BB224" s="72" t="s">
        <v>1657</v>
      </c>
      <c r="BC224" s="72" t="s">
        <v>1657</v>
      </c>
      <c r="BD224" s="72" t="s">
        <v>1657</v>
      </c>
      <c r="BE224" s="72" t="s">
        <v>1657</v>
      </c>
    </row>
    <row r="225" spans="1:57">
      <c r="A225" s="72">
        <v>223152</v>
      </c>
      <c r="B225" s="72">
        <v>2562</v>
      </c>
      <c r="C225" s="72">
        <v>1</v>
      </c>
      <c r="D225" s="72" t="s">
        <v>2052</v>
      </c>
      <c r="E225" s="72" t="s">
        <v>897</v>
      </c>
      <c r="F225" s="72">
        <v>2188679</v>
      </c>
      <c r="G225" s="72" t="s">
        <v>314</v>
      </c>
      <c r="H225" s="72">
        <v>10669</v>
      </c>
      <c r="I225" s="72" t="s">
        <v>124</v>
      </c>
      <c r="J225" s="72">
        <v>10</v>
      </c>
      <c r="K225" s="72">
        <v>14632</v>
      </c>
      <c r="L225" s="72">
        <v>5</v>
      </c>
      <c r="M225" s="72" t="s">
        <v>125</v>
      </c>
      <c r="N225" s="72" t="s">
        <v>898</v>
      </c>
      <c r="O225" s="72" t="s">
        <v>127</v>
      </c>
      <c r="P225" s="72" t="s">
        <v>899</v>
      </c>
      <c r="Q225" s="72" t="s">
        <v>129</v>
      </c>
      <c r="R225" s="72">
        <v>19680717</v>
      </c>
      <c r="S225" s="72">
        <v>62</v>
      </c>
      <c r="T225" s="72">
        <v>50</v>
      </c>
      <c r="U225" s="72">
        <v>1</v>
      </c>
      <c r="V225" s="72" t="s">
        <v>1654</v>
      </c>
      <c r="W225" s="72" t="s">
        <v>130</v>
      </c>
      <c r="X225" s="72">
        <v>363</v>
      </c>
      <c r="Y225" s="72">
        <v>1</v>
      </c>
      <c r="Z225" s="72" t="s">
        <v>396</v>
      </c>
      <c r="AA225" s="72" t="s">
        <v>26</v>
      </c>
      <c r="AB225" s="72" t="s">
        <v>124</v>
      </c>
      <c r="AC225" s="72">
        <v>880809523</v>
      </c>
      <c r="AD225" s="72" t="s">
        <v>132</v>
      </c>
      <c r="AE225" s="72" t="s">
        <v>198</v>
      </c>
      <c r="AF225" s="72"/>
      <c r="AG225" s="72" t="s">
        <v>133</v>
      </c>
      <c r="AH225" s="72"/>
      <c r="AI225" s="72"/>
      <c r="AJ225" s="72" t="s">
        <v>134</v>
      </c>
      <c r="AK225" s="72"/>
      <c r="AL225" s="72">
        <v>0</v>
      </c>
      <c r="AM225" s="72">
        <v>1</v>
      </c>
      <c r="AN225" s="72" t="s">
        <v>1655</v>
      </c>
      <c r="AO225" s="72">
        <v>2</v>
      </c>
      <c r="AP225" s="72" t="s">
        <v>2138</v>
      </c>
      <c r="AQ225" s="72" t="s">
        <v>1701</v>
      </c>
      <c r="AR225" s="72"/>
      <c r="AS225" s="72"/>
      <c r="AT225" s="72"/>
      <c r="AU225" s="72"/>
      <c r="AV225" s="72" t="s">
        <v>1727</v>
      </c>
      <c r="AW225" s="72" t="s">
        <v>1656</v>
      </c>
      <c r="AX225" s="72" t="s">
        <v>1656</v>
      </c>
      <c r="AY225" s="72" t="s">
        <v>1657</v>
      </c>
      <c r="AZ225" s="72" t="s">
        <v>1657</v>
      </c>
      <c r="BA225" s="72" t="s">
        <v>1657</v>
      </c>
      <c r="BB225" s="72" t="s">
        <v>1657</v>
      </c>
      <c r="BC225" s="72" t="s">
        <v>1657</v>
      </c>
      <c r="BD225" s="72" t="s">
        <v>1657</v>
      </c>
      <c r="BE225" s="72" t="s">
        <v>1657</v>
      </c>
    </row>
    <row r="226" spans="1:57">
      <c r="A226" s="72">
        <v>9318</v>
      </c>
      <c r="B226" s="72">
        <v>2562</v>
      </c>
      <c r="C226" s="72">
        <v>1</v>
      </c>
      <c r="D226" s="72" t="s">
        <v>1802</v>
      </c>
      <c r="E226" s="72" t="s">
        <v>261</v>
      </c>
      <c r="F226" s="72">
        <v>1791654</v>
      </c>
      <c r="G226" s="72" t="s">
        <v>262</v>
      </c>
      <c r="H226" s="72">
        <v>10669</v>
      </c>
      <c r="I226" s="72" t="s">
        <v>124</v>
      </c>
      <c r="J226" s="72">
        <v>10</v>
      </c>
      <c r="K226" s="72">
        <v>14632</v>
      </c>
      <c r="L226" s="72">
        <v>5</v>
      </c>
      <c r="M226" s="72" t="s">
        <v>125</v>
      </c>
      <c r="N226" s="72" t="s">
        <v>263</v>
      </c>
      <c r="O226" s="72" t="s">
        <v>150</v>
      </c>
      <c r="P226" s="72" t="s">
        <v>264</v>
      </c>
      <c r="Q226" s="72" t="s">
        <v>152</v>
      </c>
      <c r="R226" s="72">
        <v>19570127</v>
      </c>
      <c r="S226" s="72">
        <v>47</v>
      </c>
      <c r="T226" s="72">
        <v>61</v>
      </c>
      <c r="U226" s="72">
        <v>1</v>
      </c>
      <c r="V226" s="72" t="s">
        <v>1654</v>
      </c>
      <c r="W226" s="72" t="s">
        <v>130</v>
      </c>
      <c r="X226" s="72">
        <v>113</v>
      </c>
      <c r="Y226" s="72">
        <v>3</v>
      </c>
      <c r="Z226" s="72" t="s">
        <v>265</v>
      </c>
      <c r="AA226" s="72" t="s">
        <v>4</v>
      </c>
      <c r="AB226" s="72" t="s">
        <v>124</v>
      </c>
      <c r="AC226" s="72">
        <v>982431580</v>
      </c>
      <c r="AD226" s="72" t="s">
        <v>132</v>
      </c>
      <c r="AE226" s="72" t="s">
        <v>140</v>
      </c>
      <c r="AF226" s="72"/>
      <c r="AG226" s="72"/>
      <c r="AH226" s="72"/>
      <c r="AI226" s="72"/>
      <c r="AJ226" s="72" t="s">
        <v>134</v>
      </c>
      <c r="AK226" s="72" t="s">
        <v>135</v>
      </c>
      <c r="AL226" s="72">
        <v>0</v>
      </c>
      <c r="AM226" s="72">
        <v>1</v>
      </c>
      <c r="AN226" s="72" t="s">
        <v>1655</v>
      </c>
      <c r="AO226" s="72">
        <v>3</v>
      </c>
      <c r="AP226" s="73">
        <v>241650</v>
      </c>
      <c r="AQ226" s="72" t="s">
        <v>74</v>
      </c>
      <c r="AR226" s="72"/>
      <c r="AS226" s="72"/>
      <c r="AT226" s="72" t="s">
        <v>266</v>
      </c>
      <c r="AU226" s="72"/>
      <c r="AV226" s="73">
        <v>43262</v>
      </c>
      <c r="AW226" s="72" t="s">
        <v>1656</v>
      </c>
      <c r="AX226" s="72" t="s">
        <v>1656</v>
      </c>
      <c r="AY226" s="72" t="s">
        <v>1656</v>
      </c>
      <c r="AZ226" s="72" t="s">
        <v>1656</v>
      </c>
      <c r="BA226" s="72" t="s">
        <v>1657</v>
      </c>
      <c r="BB226" s="72" t="s">
        <v>1657</v>
      </c>
      <c r="BC226" s="72" t="s">
        <v>1657</v>
      </c>
      <c r="BD226" s="72" t="s">
        <v>1657</v>
      </c>
      <c r="BE226" s="72" t="s">
        <v>1657</v>
      </c>
    </row>
    <row r="227" spans="1:57">
      <c r="A227" s="72">
        <v>9876</v>
      </c>
      <c r="B227" s="72">
        <v>2562</v>
      </c>
      <c r="C227" s="72">
        <v>1</v>
      </c>
      <c r="D227" s="72" t="s">
        <v>1798</v>
      </c>
      <c r="E227" s="72" t="s">
        <v>909</v>
      </c>
      <c r="F227" s="72">
        <v>1463283</v>
      </c>
      <c r="G227" s="73">
        <v>241558</v>
      </c>
      <c r="H227" s="72">
        <v>10669</v>
      </c>
      <c r="I227" s="72" t="s">
        <v>124</v>
      </c>
      <c r="J227" s="72">
        <v>10</v>
      </c>
      <c r="K227" s="72">
        <v>14632</v>
      </c>
      <c r="L227" s="72">
        <v>5</v>
      </c>
      <c r="M227" s="72" t="s">
        <v>125</v>
      </c>
      <c r="N227" s="72" t="s">
        <v>910</v>
      </c>
      <c r="O227" s="72" t="s">
        <v>127</v>
      </c>
      <c r="P227" s="72" t="s">
        <v>2139</v>
      </c>
      <c r="Q227" s="72" t="s">
        <v>129</v>
      </c>
      <c r="R227" s="72">
        <v>19780719</v>
      </c>
      <c r="S227" s="72">
        <v>60</v>
      </c>
      <c r="T227" s="72">
        <v>40</v>
      </c>
      <c r="U227" s="72">
        <v>1</v>
      </c>
      <c r="V227" s="72" t="s">
        <v>1654</v>
      </c>
      <c r="W227" s="72" t="s">
        <v>911</v>
      </c>
      <c r="X227" s="72" t="s">
        <v>193</v>
      </c>
      <c r="Y227" s="72">
        <v>0</v>
      </c>
      <c r="Z227" s="72" t="s">
        <v>194</v>
      </c>
      <c r="AA227" s="72" t="s">
        <v>146</v>
      </c>
      <c r="AB227" s="72" t="s">
        <v>124</v>
      </c>
      <c r="AC227" s="72"/>
      <c r="AD227" s="72" t="s">
        <v>132</v>
      </c>
      <c r="AE227" s="72" t="s">
        <v>133</v>
      </c>
      <c r="AF227" s="72"/>
      <c r="AG227" s="72"/>
      <c r="AH227" s="72"/>
      <c r="AI227" s="72"/>
      <c r="AJ227" s="72" t="s">
        <v>133</v>
      </c>
      <c r="AK227" s="72"/>
      <c r="AL227" s="72">
        <v>0</v>
      </c>
      <c r="AM227" s="72">
        <v>1</v>
      </c>
      <c r="AN227" s="72" t="s">
        <v>1655</v>
      </c>
      <c r="AO227" s="72">
        <v>0</v>
      </c>
      <c r="AP227" s="72"/>
      <c r="AQ227" s="72" t="s">
        <v>35</v>
      </c>
      <c r="AR227" s="72"/>
      <c r="AS227" s="72"/>
      <c r="AT227" s="72"/>
      <c r="AU227" s="72"/>
      <c r="AV227" s="72" t="s">
        <v>2128</v>
      </c>
      <c r="AW227" s="72" t="s">
        <v>1656</v>
      </c>
      <c r="AX227" s="72" t="s">
        <v>1656</v>
      </c>
      <c r="AY227" s="72" t="s">
        <v>1657</v>
      </c>
      <c r="AZ227" s="72" t="s">
        <v>1657</v>
      </c>
      <c r="BA227" s="72" t="s">
        <v>1657</v>
      </c>
      <c r="BB227" s="72" t="s">
        <v>1657</v>
      </c>
      <c r="BC227" s="72" t="s">
        <v>1657</v>
      </c>
      <c r="BD227" s="72" t="s">
        <v>1657</v>
      </c>
      <c r="BE227" s="72" t="s">
        <v>1657</v>
      </c>
    </row>
    <row r="228" spans="1:57">
      <c r="A228" s="72">
        <v>10096</v>
      </c>
      <c r="B228" s="72">
        <v>2562</v>
      </c>
      <c r="C228" s="72">
        <v>1</v>
      </c>
      <c r="D228" s="72" t="s">
        <v>1711</v>
      </c>
      <c r="E228" s="72" t="s">
        <v>1315</v>
      </c>
      <c r="F228" s="72">
        <v>58402</v>
      </c>
      <c r="G228" s="73">
        <v>241710</v>
      </c>
      <c r="H228" s="72">
        <v>21984</v>
      </c>
      <c r="I228" s="72" t="s">
        <v>124</v>
      </c>
      <c r="J228" s="72">
        <v>10</v>
      </c>
      <c r="K228" s="72">
        <v>14632</v>
      </c>
      <c r="L228" s="72">
        <v>6</v>
      </c>
      <c r="M228" s="72" t="s">
        <v>155</v>
      </c>
      <c r="N228" s="72" t="s">
        <v>1316</v>
      </c>
      <c r="O228" s="72" t="s">
        <v>127</v>
      </c>
      <c r="P228" s="72" t="s">
        <v>1317</v>
      </c>
      <c r="Q228" s="72" t="s">
        <v>129</v>
      </c>
      <c r="R228" s="72">
        <v>19810101</v>
      </c>
      <c r="S228" s="72">
        <v>54</v>
      </c>
      <c r="T228" s="72">
        <v>37</v>
      </c>
      <c r="U228" s="72">
        <v>1</v>
      </c>
      <c r="V228" s="72" t="s">
        <v>1654</v>
      </c>
      <c r="W228" s="72" t="s">
        <v>130</v>
      </c>
      <c r="X228" s="72">
        <v>750</v>
      </c>
      <c r="Y228" s="72">
        <v>24</v>
      </c>
      <c r="Z228" s="72" t="s">
        <v>275</v>
      </c>
      <c r="AA228" s="72" t="s">
        <v>146</v>
      </c>
      <c r="AB228" s="72" t="s">
        <v>124</v>
      </c>
      <c r="AC228" s="72"/>
      <c r="AD228" s="72" t="s">
        <v>132</v>
      </c>
      <c r="AE228" s="72" t="s">
        <v>133</v>
      </c>
      <c r="AF228" s="72"/>
      <c r="AG228" s="72"/>
      <c r="AH228" s="72"/>
      <c r="AI228" s="72"/>
      <c r="AJ228" s="72" t="s">
        <v>133</v>
      </c>
      <c r="AK228" s="72" t="s">
        <v>135</v>
      </c>
      <c r="AL228" s="72">
        <v>0</v>
      </c>
      <c r="AM228" s="72">
        <v>1</v>
      </c>
      <c r="AN228" s="72" t="s">
        <v>1655</v>
      </c>
      <c r="AO228" s="72">
        <v>0</v>
      </c>
      <c r="AP228" s="72"/>
      <c r="AQ228" s="72" t="s">
        <v>35</v>
      </c>
      <c r="AR228" s="72"/>
      <c r="AS228" s="72"/>
      <c r="AT228" s="72"/>
      <c r="AU228" s="72"/>
      <c r="AV228" s="72" t="s">
        <v>1666</v>
      </c>
      <c r="AW228" s="72" t="s">
        <v>1656</v>
      </c>
      <c r="AX228" s="72" t="s">
        <v>1656</v>
      </c>
      <c r="AY228" s="72" t="s">
        <v>1657</v>
      </c>
      <c r="AZ228" s="72" t="s">
        <v>1657</v>
      </c>
      <c r="BA228" s="72" t="s">
        <v>1657</v>
      </c>
      <c r="BB228" s="72" t="s">
        <v>1657</v>
      </c>
      <c r="BC228" s="72" t="s">
        <v>1657</v>
      </c>
      <c r="BD228" s="72" t="s">
        <v>1657</v>
      </c>
      <c r="BE228" s="72" t="s">
        <v>1657</v>
      </c>
    </row>
    <row r="229" spans="1:57">
      <c r="A229" s="72">
        <v>96306</v>
      </c>
      <c r="B229" s="72">
        <v>2562</v>
      </c>
      <c r="C229" s="72">
        <v>1</v>
      </c>
      <c r="D229" s="72" t="s">
        <v>1849</v>
      </c>
      <c r="E229" s="72" t="s">
        <v>375</v>
      </c>
      <c r="F229" s="72">
        <v>23288</v>
      </c>
      <c r="G229" s="72" t="s">
        <v>370</v>
      </c>
      <c r="H229" s="72">
        <v>10944</v>
      </c>
      <c r="I229" s="72" t="s">
        <v>124</v>
      </c>
      <c r="J229" s="72">
        <v>10</v>
      </c>
      <c r="K229" s="72">
        <v>14632</v>
      </c>
      <c r="L229" s="72">
        <v>7</v>
      </c>
      <c r="M229" s="72" t="s">
        <v>297</v>
      </c>
      <c r="N229" s="72" t="s">
        <v>376</v>
      </c>
      <c r="O229" s="72" t="s">
        <v>127</v>
      </c>
      <c r="P229" s="72" t="s">
        <v>377</v>
      </c>
      <c r="Q229" s="72" t="s">
        <v>129</v>
      </c>
      <c r="R229" s="72">
        <v>19520708</v>
      </c>
      <c r="S229" s="72">
        <v>65</v>
      </c>
      <c r="T229" s="72">
        <v>66</v>
      </c>
      <c r="U229" s="72">
        <v>1</v>
      </c>
      <c r="V229" s="72" t="s">
        <v>1654</v>
      </c>
      <c r="W229" s="72" t="s">
        <v>219</v>
      </c>
      <c r="X229" s="72">
        <v>18</v>
      </c>
      <c r="Y229" s="72">
        <v>11</v>
      </c>
      <c r="Z229" s="72" t="s">
        <v>344</v>
      </c>
      <c r="AA229" s="72" t="s">
        <v>13</v>
      </c>
      <c r="AB229" s="72" t="s">
        <v>124</v>
      </c>
      <c r="AC229" s="72">
        <v>834575919</v>
      </c>
      <c r="AD229" s="72" t="s">
        <v>132</v>
      </c>
      <c r="AE229" s="72" t="s">
        <v>225</v>
      </c>
      <c r="AF229" s="72"/>
      <c r="AG229" s="72" t="s">
        <v>133</v>
      </c>
      <c r="AH229" s="72"/>
      <c r="AI229" s="72"/>
      <c r="AJ229" s="72" t="s">
        <v>134</v>
      </c>
      <c r="AK229" s="72" t="s">
        <v>135</v>
      </c>
      <c r="AL229" s="72">
        <v>0</v>
      </c>
      <c r="AM229" s="72">
        <v>1</v>
      </c>
      <c r="AN229" s="72" t="s">
        <v>1655</v>
      </c>
      <c r="AO229" s="72">
        <v>0</v>
      </c>
      <c r="AP229" s="72"/>
      <c r="AQ229" s="72" t="s">
        <v>35</v>
      </c>
      <c r="AR229" s="72"/>
      <c r="AS229" s="72"/>
      <c r="AT229" s="72"/>
      <c r="AU229" s="72"/>
      <c r="AV229" s="73">
        <v>43468</v>
      </c>
      <c r="AW229" s="72" t="s">
        <v>1656</v>
      </c>
      <c r="AX229" s="72" t="s">
        <v>1656</v>
      </c>
      <c r="AY229" s="72" t="s">
        <v>1657</v>
      </c>
      <c r="AZ229" s="72" t="s">
        <v>1657</v>
      </c>
      <c r="BA229" s="72" t="s">
        <v>1657</v>
      </c>
      <c r="BB229" s="72" t="s">
        <v>1657</v>
      </c>
      <c r="BC229" s="72" t="s">
        <v>1657</v>
      </c>
      <c r="BD229" s="72" t="s">
        <v>1657</v>
      </c>
      <c r="BE229" s="72" t="s">
        <v>1657</v>
      </c>
    </row>
    <row r="230" spans="1:57">
      <c r="A230" s="72">
        <v>138837</v>
      </c>
      <c r="B230" s="72">
        <v>2562</v>
      </c>
      <c r="C230" s="72">
        <v>1</v>
      </c>
      <c r="D230" s="72" t="s">
        <v>1689</v>
      </c>
      <c r="E230" s="72" t="s">
        <v>998</v>
      </c>
      <c r="F230" s="72">
        <v>23764</v>
      </c>
      <c r="G230" s="73">
        <v>241468</v>
      </c>
      <c r="H230" s="72">
        <v>24032</v>
      </c>
      <c r="I230" s="72" t="s">
        <v>124</v>
      </c>
      <c r="J230" s="72">
        <v>10</v>
      </c>
      <c r="K230" s="72">
        <v>14632</v>
      </c>
      <c r="L230" s="72">
        <v>7</v>
      </c>
      <c r="M230" s="72" t="s">
        <v>588</v>
      </c>
      <c r="N230" s="72" t="s">
        <v>999</v>
      </c>
      <c r="O230" s="72" t="s">
        <v>127</v>
      </c>
      <c r="P230" s="72" t="s">
        <v>1000</v>
      </c>
      <c r="Q230" s="72" t="s">
        <v>129</v>
      </c>
      <c r="R230" s="72">
        <v>19770101</v>
      </c>
      <c r="S230" s="72">
        <v>43</v>
      </c>
      <c r="T230" s="72">
        <v>42</v>
      </c>
      <c r="U230" s="72">
        <v>1</v>
      </c>
      <c r="V230" s="72" t="s">
        <v>1654</v>
      </c>
      <c r="W230" s="72" t="s">
        <v>219</v>
      </c>
      <c r="X230" s="72">
        <v>59</v>
      </c>
      <c r="Y230" s="72">
        <v>16</v>
      </c>
      <c r="Z230" s="72" t="s">
        <v>10</v>
      </c>
      <c r="AA230" s="72" t="s">
        <v>10</v>
      </c>
      <c r="AB230" s="72" t="s">
        <v>124</v>
      </c>
      <c r="AC230" s="72"/>
      <c r="AD230" s="72" t="s">
        <v>132</v>
      </c>
      <c r="AE230" s="72" t="s">
        <v>133</v>
      </c>
      <c r="AF230" s="72"/>
      <c r="AG230" s="72" t="s">
        <v>133</v>
      </c>
      <c r="AH230" s="72"/>
      <c r="AI230" s="72"/>
      <c r="AJ230" s="72" t="s">
        <v>133</v>
      </c>
      <c r="AK230" s="72" t="s">
        <v>135</v>
      </c>
      <c r="AL230" s="72">
        <v>0</v>
      </c>
      <c r="AM230" s="72">
        <v>1</v>
      </c>
      <c r="AN230" s="72" t="s">
        <v>1655</v>
      </c>
      <c r="AO230" s="72">
        <v>0</v>
      </c>
      <c r="AP230" s="72"/>
      <c r="AQ230" s="72" t="s">
        <v>35</v>
      </c>
      <c r="AR230" s="72"/>
      <c r="AS230" s="72"/>
      <c r="AT230" s="72"/>
      <c r="AU230" s="72"/>
      <c r="AV230" s="73">
        <v>43619</v>
      </c>
      <c r="AW230" s="72" t="s">
        <v>1656</v>
      </c>
      <c r="AX230" s="72" t="s">
        <v>1656</v>
      </c>
      <c r="AY230" s="72" t="s">
        <v>1657</v>
      </c>
      <c r="AZ230" s="72" t="s">
        <v>1657</v>
      </c>
      <c r="BA230" s="72" t="s">
        <v>1657</v>
      </c>
      <c r="BB230" s="72" t="s">
        <v>1657</v>
      </c>
      <c r="BC230" s="72" t="s">
        <v>1657</v>
      </c>
      <c r="BD230" s="72" t="s">
        <v>1657</v>
      </c>
      <c r="BE230" s="72" t="s">
        <v>1657</v>
      </c>
    </row>
    <row r="231" spans="1:57">
      <c r="A231" s="72">
        <v>138953</v>
      </c>
      <c r="B231" s="72">
        <v>2562</v>
      </c>
      <c r="C231" s="72">
        <v>1</v>
      </c>
      <c r="D231" s="72" t="s">
        <v>2072</v>
      </c>
      <c r="E231" s="72" t="s">
        <v>862</v>
      </c>
      <c r="F231" s="72">
        <v>13511</v>
      </c>
      <c r="G231" s="73">
        <v>241590</v>
      </c>
      <c r="H231" s="72">
        <v>24032</v>
      </c>
      <c r="I231" s="72" t="s">
        <v>124</v>
      </c>
      <c r="J231" s="72">
        <v>10</v>
      </c>
      <c r="K231" s="72">
        <v>14632</v>
      </c>
      <c r="L231" s="72">
        <v>7</v>
      </c>
      <c r="M231" s="72" t="s">
        <v>588</v>
      </c>
      <c r="N231" s="72" t="s">
        <v>863</v>
      </c>
      <c r="O231" s="72" t="s">
        <v>150</v>
      </c>
      <c r="P231" s="72" t="s">
        <v>864</v>
      </c>
      <c r="Q231" s="72" t="s">
        <v>152</v>
      </c>
      <c r="R231" s="72">
        <v>19880101</v>
      </c>
      <c r="S231" s="72">
        <v>30</v>
      </c>
      <c r="T231" s="72">
        <v>30</v>
      </c>
      <c r="U231" s="72">
        <v>1</v>
      </c>
      <c r="V231" s="72" t="s">
        <v>1654</v>
      </c>
      <c r="W231" s="72" t="s">
        <v>232</v>
      </c>
      <c r="X231" s="72">
        <v>91</v>
      </c>
      <c r="Y231" s="72">
        <v>16</v>
      </c>
      <c r="Z231" s="72" t="s">
        <v>664</v>
      </c>
      <c r="AA231" s="72" t="s">
        <v>10</v>
      </c>
      <c r="AB231" s="72" t="s">
        <v>124</v>
      </c>
      <c r="AC231" s="72"/>
      <c r="AD231" s="72" t="s">
        <v>132</v>
      </c>
      <c r="AE231" s="72" t="s">
        <v>198</v>
      </c>
      <c r="AF231" s="72" t="s">
        <v>133</v>
      </c>
      <c r="AG231" s="72"/>
      <c r="AH231" s="72"/>
      <c r="AI231" s="72"/>
      <c r="AJ231" s="72" t="s">
        <v>134</v>
      </c>
      <c r="AK231" s="72" t="s">
        <v>135</v>
      </c>
      <c r="AL231" s="72">
        <v>0</v>
      </c>
      <c r="AM231" s="72">
        <v>1</v>
      </c>
      <c r="AN231" s="72" t="s">
        <v>1655</v>
      </c>
      <c r="AO231" s="72">
        <v>0</v>
      </c>
      <c r="AP231" s="72"/>
      <c r="AQ231" s="72" t="s">
        <v>35</v>
      </c>
      <c r="AR231" s="72"/>
      <c r="AS231" s="72"/>
      <c r="AT231" s="72"/>
      <c r="AU231" s="72"/>
      <c r="AV231" s="73">
        <v>43588</v>
      </c>
      <c r="AW231" s="72" t="s">
        <v>1656</v>
      </c>
      <c r="AX231" s="72" t="s">
        <v>1656</v>
      </c>
      <c r="AY231" s="72" t="s">
        <v>1657</v>
      </c>
      <c r="AZ231" s="72" t="s">
        <v>1657</v>
      </c>
      <c r="BA231" s="72" t="s">
        <v>1657</v>
      </c>
      <c r="BB231" s="72" t="s">
        <v>1657</v>
      </c>
      <c r="BC231" s="72" t="s">
        <v>1657</v>
      </c>
      <c r="BD231" s="72" t="s">
        <v>1657</v>
      </c>
      <c r="BE231" s="72" t="s">
        <v>1657</v>
      </c>
    </row>
    <row r="232" spans="1:57">
      <c r="A232" s="72">
        <v>139343</v>
      </c>
      <c r="B232" s="72">
        <v>2562</v>
      </c>
      <c r="C232" s="72">
        <v>1</v>
      </c>
      <c r="D232" s="72" t="s">
        <v>2051</v>
      </c>
      <c r="E232" s="72" t="s">
        <v>870</v>
      </c>
      <c r="F232" s="72">
        <v>103223</v>
      </c>
      <c r="G232" s="72" t="s">
        <v>314</v>
      </c>
      <c r="H232" s="72">
        <v>10953</v>
      </c>
      <c r="I232" s="72" t="s">
        <v>124</v>
      </c>
      <c r="J232" s="72">
        <v>10</v>
      </c>
      <c r="K232" s="72">
        <v>14632</v>
      </c>
      <c r="L232" s="72">
        <v>7</v>
      </c>
      <c r="M232" s="72" t="s">
        <v>768</v>
      </c>
      <c r="N232" s="72" t="s">
        <v>871</v>
      </c>
      <c r="O232" s="72" t="s">
        <v>127</v>
      </c>
      <c r="P232" s="72" t="s">
        <v>872</v>
      </c>
      <c r="Q232" s="72" t="s">
        <v>129</v>
      </c>
      <c r="R232" s="72">
        <v>19650101</v>
      </c>
      <c r="S232" s="72">
        <v>55</v>
      </c>
      <c r="T232" s="72">
        <v>53</v>
      </c>
      <c r="U232" s="72">
        <v>1</v>
      </c>
      <c r="V232" s="72" t="s">
        <v>1654</v>
      </c>
      <c r="W232" s="72" t="s">
        <v>219</v>
      </c>
      <c r="X232" s="72">
        <v>104</v>
      </c>
      <c r="Y232" s="72">
        <v>15</v>
      </c>
      <c r="Z232" s="72" t="s">
        <v>265</v>
      </c>
      <c r="AA232" s="72" t="s">
        <v>3</v>
      </c>
      <c r="AB232" s="72" t="s">
        <v>124</v>
      </c>
      <c r="AC232" s="72"/>
      <c r="AD232" s="72" t="s">
        <v>132</v>
      </c>
      <c r="AE232" s="72" t="s">
        <v>140</v>
      </c>
      <c r="AF232" s="72"/>
      <c r="AG232" s="72"/>
      <c r="AH232" s="72" t="s">
        <v>133</v>
      </c>
      <c r="AI232" s="72"/>
      <c r="AJ232" s="72" t="s">
        <v>134</v>
      </c>
      <c r="AK232" s="72" t="s">
        <v>135</v>
      </c>
      <c r="AL232" s="72">
        <v>0</v>
      </c>
      <c r="AM232" s="72">
        <v>1</v>
      </c>
      <c r="AN232" s="72" t="s">
        <v>1655</v>
      </c>
      <c r="AO232" s="72">
        <v>0</v>
      </c>
      <c r="AP232" s="72"/>
      <c r="AQ232" s="72" t="s">
        <v>35</v>
      </c>
      <c r="AR232" s="72"/>
      <c r="AS232" s="72"/>
      <c r="AT232" s="72"/>
      <c r="AU232" s="72"/>
      <c r="AV232" s="72" t="s">
        <v>2123</v>
      </c>
      <c r="AW232" s="72" t="s">
        <v>1656</v>
      </c>
      <c r="AX232" s="72" t="s">
        <v>1656</v>
      </c>
      <c r="AY232" s="72" t="s">
        <v>1657</v>
      </c>
      <c r="AZ232" s="72" t="s">
        <v>1657</v>
      </c>
      <c r="BA232" s="72" t="s">
        <v>1657</v>
      </c>
      <c r="BB232" s="72" t="s">
        <v>1657</v>
      </c>
      <c r="BC232" s="72" t="s">
        <v>1657</v>
      </c>
      <c r="BD232" s="72" t="s">
        <v>1657</v>
      </c>
      <c r="BE232" s="72" t="s">
        <v>1657</v>
      </c>
    </row>
    <row r="233" spans="1:57">
      <c r="A233" s="72">
        <v>139528</v>
      </c>
      <c r="B233" s="72">
        <v>2562</v>
      </c>
      <c r="C233" s="72">
        <v>1</v>
      </c>
      <c r="D233" s="72" t="s">
        <v>1721</v>
      </c>
      <c r="E233" s="72" t="s">
        <v>1334</v>
      </c>
      <c r="F233" s="72">
        <v>38629</v>
      </c>
      <c r="G233" s="72" t="s">
        <v>247</v>
      </c>
      <c r="H233" s="72">
        <v>10954</v>
      </c>
      <c r="I233" s="72" t="s">
        <v>124</v>
      </c>
      <c r="J233" s="72">
        <v>10</v>
      </c>
      <c r="K233" s="72">
        <v>14632</v>
      </c>
      <c r="L233" s="72">
        <v>6</v>
      </c>
      <c r="M233" s="72" t="s">
        <v>148</v>
      </c>
      <c r="N233" s="72" t="s">
        <v>1335</v>
      </c>
      <c r="O233" s="72" t="s">
        <v>150</v>
      </c>
      <c r="P233" s="72" t="s">
        <v>1336</v>
      </c>
      <c r="Q233" s="72" t="s">
        <v>152</v>
      </c>
      <c r="R233" s="72">
        <v>19310213</v>
      </c>
      <c r="S233" s="72">
        <v>42</v>
      </c>
      <c r="T233" s="72">
        <v>87</v>
      </c>
      <c r="U233" s="72">
        <v>1</v>
      </c>
      <c r="V233" s="72" t="s">
        <v>1654</v>
      </c>
      <c r="W233" s="72" t="s">
        <v>219</v>
      </c>
      <c r="X233" s="72">
        <v>207</v>
      </c>
      <c r="Y233" s="72">
        <v>10</v>
      </c>
      <c r="Z233" s="72" t="s">
        <v>733</v>
      </c>
      <c r="AA233" s="72" t="s">
        <v>14</v>
      </c>
      <c r="AB233" s="72" t="s">
        <v>124</v>
      </c>
      <c r="AC233" s="72">
        <v>641718732</v>
      </c>
      <c r="AD233" s="72" t="s">
        <v>132</v>
      </c>
      <c r="AE233" s="72" t="s">
        <v>133</v>
      </c>
      <c r="AF233" s="72"/>
      <c r="AG233" s="72"/>
      <c r="AH233" s="72"/>
      <c r="AI233" s="72"/>
      <c r="AJ233" s="72" t="s">
        <v>133</v>
      </c>
      <c r="AK233" s="72" t="s">
        <v>135</v>
      </c>
      <c r="AL233" s="72">
        <v>0</v>
      </c>
      <c r="AM233" s="72">
        <v>1</v>
      </c>
      <c r="AN233" s="72" t="s">
        <v>1655</v>
      </c>
      <c r="AO233" s="72">
        <v>3</v>
      </c>
      <c r="AP233" s="72" t="s">
        <v>1722</v>
      </c>
      <c r="AQ233" s="72" t="s">
        <v>74</v>
      </c>
      <c r="AR233" s="72"/>
      <c r="AS233" s="72"/>
      <c r="AT233" s="72" t="s">
        <v>1337</v>
      </c>
      <c r="AU233" s="72"/>
      <c r="AV233" s="72" t="s">
        <v>1723</v>
      </c>
      <c r="AW233" s="72" t="s">
        <v>1656</v>
      </c>
      <c r="AX233" s="72" t="s">
        <v>1656</v>
      </c>
      <c r="AY233" s="72" t="s">
        <v>1656</v>
      </c>
      <c r="AZ233" s="72" t="s">
        <v>1656</v>
      </c>
      <c r="BA233" s="72" t="s">
        <v>1657</v>
      </c>
      <c r="BB233" s="72" t="s">
        <v>1657</v>
      </c>
      <c r="BC233" s="72" t="s">
        <v>1657</v>
      </c>
      <c r="BD233" s="72" t="s">
        <v>1657</v>
      </c>
      <c r="BE233" s="72" t="s">
        <v>1657</v>
      </c>
    </row>
    <row r="234" spans="1:57">
      <c r="A234" s="72">
        <v>183253</v>
      </c>
      <c r="B234" s="72">
        <v>2562</v>
      </c>
      <c r="C234" s="72">
        <v>1</v>
      </c>
      <c r="D234" s="72" t="s">
        <v>1994</v>
      </c>
      <c r="E234" s="72" t="s">
        <v>1995</v>
      </c>
      <c r="F234" s="72">
        <v>13000</v>
      </c>
      <c r="G234" s="72" t="s">
        <v>965</v>
      </c>
      <c r="H234" s="72">
        <v>27967</v>
      </c>
      <c r="I234" s="72" t="s">
        <v>124</v>
      </c>
      <c r="J234" s="72">
        <v>10</v>
      </c>
      <c r="K234" s="72">
        <v>14632</v>
      </c>
      <c r="L234" s="72">
        <v>7</v>
      </c>
      <c r="M234" s="72" t="s">
        <v>420</v>
      </c>
      <c r="N234" s="72" t="s">
        <v>1996</v>
      </c>
      <c r="O234" s="72" t="s">
        <v>127</v>
      </c>
      <c r="P234" s="72" t="s">
        <v>1997</v>
      </c>
      <c r="Q234" s="72" t="s">
        <v>129</v>
      </c>
      <c r="R234" s="72">
        <v>19531209</v>
      </c>
      <c r="S234" s="72">
        <v>48</v>
      </c>
      <c r="T234" s="72">
        <v>65</v>
      </c>
      <c r="U234" s="72">
        <v>1</v>
      </c>
      <c r="V234" s="72" t="s">
        <v>1654</v>
      </c>
      <c r="W234" s="72" t="s">
        <v>219</v>
      </c>
      <c r="X234" s="72">
        <v>86</v>
      </c>
      <c r="Y234" s="72">
        <v>8</v>
      </c>
      <c r="Z234" s="72" t="s">
        <v>473</v>
      </c>
      <c r="AA234" s="72" t="s">
        <v>19</v>
      </c>
      <c r="AB234" s="72" t="s">
        <v>124</v>
      </c>
      <c r="AC234" s="72">
        <v>948691770</v>
      </c>
      <c r="AD234" s="72" t="s">
        <v>132</v>
      </c>
      <c r="AE234" s="72" t="s">
        <v>198</v>
      </c>
      <c r="AF234" s="72"/>
      <c r="AG234" s="72"/>
      <c r="AH234" s="72" t="s">
        <v>133</v>
      </c>
      <c r="AI234" s="72"/>
      <c r="AJ234" s="72" t="s">
        <v>134</v>
      </c>
      <c r="AK234" s="72" t="s">
        <v>135</v>
      </c>
      <c r="AL234" s="72">
        <v>0</v>
      </c>
      <c r="AM234" s="72">
        <v>1</v>
      </c>
      <c r="AN234" s="72" t="s">
        <v>1655</v>
      </c>
      <c r="AO234" s="72">
        <v>0</v>
      </c>
      <c r="AP234" s="72"/>
      <c r="AQ234" s="72" t="s">
        <v>35</v>
      </c>
      <c r="AR234" s="72"/>
      <c r="AS234" s="72"/>
      <c r="AT234" s="72"/>
      <c r="AU234" s="72"/>
      <c r="AV234" s="72" t="s">
        <v>1955</v>
      </c>
      <c r="AW234" s="72" t="s">
        <v>1656</v>
      </c>
      <c r="AX234" s="72" t="s">
        <v>1656</v>
      </c>
      <c r="AY234" s="72" t="s">
        <v>1657</v>
      </c>
      <c r="AZ234" s="72" t="s">
        <v>1657</v>
      </c>
      <c r="BA234" s="72" t="s">
        <v>1657</v>
      </c>
      <c r="BB234" s="72" t="s">
        <v>1657</v>
      </c>
      <c r="BC234" s="72" t="s">
        <v>1657</v>
      </c>
      <c r="BD234" s="72" t="s">
        <v>1657</v>
      </c>
      <c r="BE234" s="72" t="s">
        <v>1657</v>
      </c>
    </row>
    <row r="235" spans="1:57">
      <c r="A235" s="72">
        <v>23836</v>
      </c>
      <c r="B235" s="72">
        <v>2562</v>
      </c>
      <c r="C235" s="72">
        <v>1</v>
      </c>
      <c r="D235" s="72" t="s">
        <v>1784</v>
      </c>
      <c r="E235" s="72" t="s">
        <v>1039</v>
      </c>
      <c r="F235" s="72">
        <v>725</v>
      </c>
      <c r="G235" s="72" t="s">
        <v>555</v>
      </c>
      <c r="H235" s="72">
        <v>10946</v>
      </c>
      <c r="I235" s="72" t="s">
        <v>124</v>
      </c>
      <c r="J235" s="72">
        <v>10</v>
      </c>
      <c r="K235" s="72">
        <v>14632</v>
      </c>
      <c r="L235" s="72">
        <v>7</v>
      </c>
      <c r="M235" s="72" t="s">
        <v>171</v>
      </c>
      <c r="N235" s="72" t="s">
        <v>1040</v>
      </c>
      <c r="O235" s="72" t="s">
        <v>150</v>
      </c>
      <c r="P235" s="72" t="s">
        <v>1041</v>
      </c>
      <c r="Q235" s="72" t="s">
        <v>152</v>
      </c>
      <c r="R235" s="72">
        <v>19751226</v>
      </c>
      <c r="S235" s="72">
        <v>50</v>
      </c>
      <c r="T235" s="72">
        <v>43</v>
      </c>
      <c r="U235" s="72">
        <v>1</v>
      </c>
      <c r="V235" s="72" t="s">
        <v>1654</v>
      </c>
      <c r="W235" s="72" t="s">
        <v>219</v>
      </c>
      <c r="X235" s="72">
        <v>18</v>
      </c>
      <c r="Y235" s="72">
        <v>5</v>
      </c>
      <c r="Z235" s="72" t="s">
        <v>4</v>
      </c>
      <c r="AA235" s="72" t="s">
        <v>4</v>
      </c>
      <c r="AB235" s="72" t="s">
        <v>124</v>
      </c>
      <c r="AC235" s="72">
        <v>935504493</v>
      </c>
      <c r="AD235" s="72" t="s">
        <v>132</v>
      </c>
      <c r="AE235" s="72" t="s">
        <v>225</v>
      </c>
      <c r="AF235" s="72"/>
      <c r="AG235" s="72" t="s">
        <v>133</v>
      </c>
      <c r="AH235" s="72"/>
      <c r="AI235" s="72"/>
      <c r="AJ235" s="72" t="s">
        <v>134</v>
      </c>
      <c r="AK235" s="72" t="s">
        <v>135</v>
      </c>
      <c r="AL235" s="72">
        <v>0</v>
      </c>
      <c r="AM235" s="72">
        <v>1</v>
      </c>
      <c r="AN235" s="72" t="s">
        <v>1655</v>
      </c>
      <c r="AO235" s="72">
        <v>0</v>
      </c>
      <c r="AP235" s="72"/>
      <c r="AQ235" s="72" t="s">
        <v>35</v>
      </c>
      <c r="AR235" s="72"/>
      <c r="AS235" s="72"/>
      <c r="AT235" s="72"/>
      <c r="AU235" s="72"/>
      <c r="AV235" s="72" t="s">
        <v>1765</v>
      </c>
      <c r="AW235" s="72" t="s">
        <v>1656</v>
      </c>
      <c r="AX235" s="72" t="s">
        <v>1656</v>
      </c>
      <c r="AY235" s="72" t="s">
        <v>1657</v>
      </c>
      <c r="AZ235" s="72" t="s">
        <v>1657</v>
      </c>
      <c r="BA235" s="72" t="s">
        <v>1657</v>
      </c>
      <c r="BB235" s="72" t="s">
        <v>1657</v>
      </c>
      <c r="BC235" s="72" t="s">
        <v>1657</v>
      </c>
      <c r="BD235" s="72" t="s">
        <v>1657</v>
      </c>
      <c r="BE235" s="72" t="s">
        <v>1657</v>
      </c>
    </row>
    <row r="236" spans="1:57">
      <c r="A236" s="72">
        <v>103046</v>
      </c>
      <c r="B236" s="72">
        <v>2562</v>
      </c>
      <c r="C236" s="72">
        <v>1</v>
      </c>
      <c r="D236" s="72" t="s">
        <v>1811</v>
      </c>
      <c r="E236" s="72" t="s">
        <v>1353</v>
      </c>
      <c r="F236" s="72">
        <v>65536</v>
      </c>
      <c r="G236" s="73">
        <v>241650</v>
      </c>
      <c r="H236" s="72">
        <v>10958</v>
      </c>
      <c r="I236" s="72" t="s">
        <v>124</v>
      </c>
      <c r="J236" s="72">
        <v>10</v>
      </c>
      <c r="K236" s="72">
        <v>14632</v>
      </c>
      <c r="L236" s="72">
        <v>7</v>
      </c>
      <c r="M236" s="72" t="s">
        <v>141</v>
      </c>
      <c r="N236" s="72"/>
      <c r="O236" s="72" t="s">
        <v>127</v>
      </c>
      <c r="P236" s="72" t="s">
        <v>1354</v>
      </c>
      <c r="Q236" s="72" t="s">
        <v>129</v>
      </c>
      <c r="R236" s="72">
        <v>19830101</v>
      </c>
      <c r="S236" s="72">
        <v>55</v>
      </c>
      <c r="T236" s="72">
        <v>35</v>
      </c>
      <c r="U236" s="72">
        <v>2</v>
      </c>
      <c r="V236" s="72" t="s">
        <v>1661</v>
      </c>
      <c r="W236" s="72" t="s">
        <v>130</v>
      </c>
      <c r="X236" s="72">
        <v>43</v>
      </c>
      <c r="Y236" s="72">
        <v>9</v>
      </c>
      <c r="Z236" s="72" t="s">
        <v>18</v>
      </c>
      <c r="AA236" s="72" t="s">
        <v>11</v>
      </c>
      <c r="AB236" s="72" t="s">
        <v>124</v>
      </c>
      <c r="AC236" s="72"/>
      <c r="AD236" s="72" t="s">
        <v>132</v>
      </c>
      <c r="AE236" s="72" t="s">
        <v>140</v>
      </c>
      <c r="AF236" s="72"/>
      <c r="AG236" s="72" t="s">
        <v>133</v>
      </c>
      <c r="AH236" s="72"/>
      <c r="AI236" s="72"/>
      <c r="AJ236" s="72" t="s">
        <v>134</v>
      </c>
      <c r="AK236" s="72" t="s">
        <v>135</v>
      </c>
      <c r="AL236" s="72">
        <v>0</v>
      </c>
      <c r="AM236" s="72">
        <v>1</v>
      </c>
      <c r="AN236" s="72" t="s">
        <v>1655</v>
      </c>
      <c r="AO236" s="72">
        <v>0</v>
      </c>
      <c r="AP236" s="72"/>
      <c r="AQ236" s="72" t="s">
        <v>35</v>
      </c>
      <c r="AR236" s="72"/>
      <c r="AS236" s="72"/>
      <c r="AT236" s="72"/>
      <c r="AU236" s="72"/>
      <c r="AV236" s="73">
        <v>43739</v>
      </c>
      <c r="AW236" s="72" t="s">
        <v>1657</v>
      </c>
      <c r="AX236" s="72" t="s">
        <v>1657</v>
      </c>
      <c r="AY236" s="72" t="s">
        <v>1657</v>
      </c>
      <c r="AZ236" s="72" t="s">
        <v>1657</v>
      </c>
      <c r="BA236" s="72" t="s">
        <v>1657</v>
      </c>
      <c r="BB236" s="72" t="s">
        <v>1656</v>
      </c>
      <c r="BC236" s="72" t="s">
        <v>1657</v>
      </c>
      <c r="BD236" s="72" t="s">
        <v>1657</v>
      </c>
      <c r="BE236" s="72" t="s">
        <v>1657</v>
      </c>
    </row>
    <row r="237" spans="1:57">
      <c r="A237" s="72">
        <v>145340</v>
      </c>
      <c r="B237" s="72">
        <v>2562</v>
      </c>
      <c r="C237" s="72">
        <v>1</v>
      </c>
      <c r="D237" s="72" t="s">
        <v>2032</v>
      </c>
      <c r="E237" s="72" t="s">
        <v>2033</v>
      </c>
      <c r="F237" s="72" t="s">
        <v>2034</v>
      </c>
      <c r="G237" s="72" t="s">
        <v>351</v>
      </c>
      <c r="H237" s="72">
        <v>11496</v>
      </c>
      <c r="I237" s="72" t="s">
        <v>124</v>
      </c>
      <c r="J237" s="72">
        <v>10</v>
      </c>
      <c r="K237" s="72">
        <v>14632</v>
      </c>
      <c r="L237" s="72">
        <v>12</v>
      </c>
      <c r="M237" s="72" t="s">
        <v>1948</v>
      </c>
      <c r="N237" s="72" t="s">
        <v>2035</v>
      </c>
      <c r="O237" s="72" t="s">
        <v>127</v>
      </c>
      <c r="P237" s="72" t="s">
        <v>2036</v>
      </c>
      <c r="Q237" s="72" t="s">
        <v>129</v>
      </c>
      <c r="R237" s="72">
        <v>19490423</v>
      </c>
      <c r="S237" s="72">
        <v>65</v>
      </c>
      <c r="T237" s="72">
        <v>69</v>
      </c>
      <c r="U237" s="72">
        <v>1</v>
      </c>
      <c r="V237" s="72" t="s">
        <v>1654</v>
      </c>
      <c r="W237" s="72" t="s">
        <v>2037</v>
      </c>
      <c r="X237" s="72" t="s">
        <v>2038</v>
      </c>
      <c r="Y237" s="72">
        <v>9</v>
      </c>
      <c r="Z237" s="72" t="s">
        <v>364</v>
      </c>
      <c r="AA237" s="72" t="s">
        <v>14</v>
      </c>
      <c r="AB237" s="72" t="s">
        <v>124</v>
      </c>
      <c r="AC237" s="72">
        <v>872624979</v>
      </c>
      <c r="AD237" s="72" t="s">
        <v>132</v>
      </c>
      <c r="AE237" s="72" t="s">
        <v>133</v>
      </c>
      <c r="AF237" s="72"/>
      <c r="AG237" s="72" t="s">
        <v>133</v>
      </c>
      <c r="AH237" s="72"/>
      <c r="AI237" s="72"/>
      <c r="AJ237" s="72" t="s">
        <v>134</v>
      </c>
      <c r="AK237" s="72"/>
      <c r="AL237" s="72">
        <v>0</v>
      </c>
      <c r="AM237" s="72">
        <v>1</v>
      </c>
      <c r="AN237" s="72" t="s">
        <v>1655</v>
      </c>
      <c r="AO237" s="72">
        <v>0</v>
      </c>
      <c r="AP237" s="72"/>
      <c r="AQ237" s="72" t="s">
        <v>35</v>
      </c>
      <c r="AR237" s="72"/>
      <c r="AS237" s="72"/>
      <c r="AT237" s="72"/>
      <c r="AU237" s="72"/>
      <c r="AV237" s="73">
        <v>43678</v>
      </c>
      <c r="AW237" s="72" t="s">
        <v>1657</v>
      </c>
      <c r="AX237" s="72" t="s">
        <v>1657</v>
      </c>
      <c r="AY237" s="72" t="s">
        <v>1657</v>
      </c>
      <c r="AZ237" s="72" t="s">
        <v>1657</v>
      </c>
      <c r="BA237" s="72" t="s">
        <v>1657</v>
      </c>
      <c r="BB237" s="72" t="s">
        <v>1657</v>
      </c>
      <c r="BC237" s="72" t="s">
        <v>1657</v>
      </c>
      <c r="BD237" s="72" t="s">
        <v>1656</v>
      </c>
      <c r="BE237" s="72" t="s">
        <v>1657</v>
      </c>
    </row>
    <row r="238" spans="1:57">
      <c r="A238" s="72">
        <v>145434</v>
      </c>
      <c r="B238" s="72">
        <v>2562</v>
      </c>
      <c r="C238" s="72">
        <v>1</v>
      </c>
      <c r="D238" s="72" t="s">
        <v>1972</v>
      </c>
      <c r="E238" s="72" t="s">
        <v>1219</v>
      </c>
      <c r="F238" s="72">
        <v>81958</v>
      </c>
      <c r="G238" s="72" t="s">
        <v>990</v>
      </c>
      <c r="H238" s="72">
        <v>10951</v>
      </c>
      <c r="I238" s="72" t="s">
        <v>124</v>
      </c>
      <c r="J238" s="72">
        <v>10</v>
      </c>
      <c r="K238" s="72">
        <v>14632</v>
      </c>
      <c r="L238" s="72">
        <v>7</v>
      </c>
      <c r="M238" s="72" t="s">
        <v>499</v>
      </c>
      <c r="N238" s="72" t="s">
        <v>1220</v>
      </c>
      <c r="O238" s="72" t="s">
        <v>127</v>
      </c>
      <c r="P238" s="72" t="s">
        <v>1221</v>
      </c>
      <c r="Q238" s="72" t="s">
        <v>129</v>
      </c>
      <c r="R238" s="72">
        <v>19450101</v>
      </c>
      <c r="S238" s="72">
        <v>48</v>
      </c>
      <c r="T238" s="72">
        <v>74</v>
      </c>
      <c r="U238" s="72">
        <v>1</v>
      </c>
      <c r="V238" s="72" t="s">
        <v>1654</v>
      </c>
      <c r="W238" s="72" t="s">
        <v>219</v>
      </c>
      <c r="X238" s="72">
        <v>62</v>
      </c>
      <c r="Y238" s="72">
        <v>6</v>
      </c>
      <c r="Z238" s="72" t="s">
        <v>1222</v>
      </c>
      <c r="AA238" s="72" t="s">
        <v>8</v>
      </c>
      <c r="AB238" s="72" t="s">
        <v>124</v>
      </c>
      <c r="AC238" s="72">
        <v>620190416</v>
      </c>
      <c r="AD238" s="72" t="s">
        <v>132</v>
      </c>
      <c r="AE238" s="72" t="s">
        <v>206</v>
      </c>
      <c r="AF238" s="72"/>
      <c r="AG238" s="72"/>
      <c r="AH238" s="72"/>
      <c r="AI238" s="72"/>
      <c r="AJ238" s="72" t="s">
        <v>134</v>
      </c>
      <c r="AK238" s="72" t="s">
        <v>135</v>
      </c>
      <c r="AL238" s="72">
        <v>0</v>
      </c>
      <c r="AM238" s="72">
        <v>1</v>
      </c>
      <c r="AN238" s="72" t="s">
        <v>1655</v>
      </c>
      <c r="AO238" s="72">
        <v>0</v>
      </c>
      <c r="AP238" s="72"/>
      <c r="AQ238" s="72" t="s">
        <v>35</v>
      </c>
      <c r="AR238" s="72"/>
      <c r="AS238" s="72"/>
      <c r="AT238" s="72"/>
      <c r="AU238" s="72"/>
      <c r="AV238" s="72" t="s">
        <v>1821</v>
      </c>
      <c r="AW238" s="72" t="s">
        <v>1656</v>
      </c>
      <c r="AX238" s="72" t="s">
        <v>1656</v>
      </c>
      <c r="AY238" s="72" t="s">
        <v>1656</v>
      </c>
      <c r="AZ238" s="72" t="s">
        <v>1656</v>
      </c>
      <c r="BA238" s="72" t="s">
        <v>1657</v>
      </c>
      <c r="BB238" s="72" t="s">
        <v>1657</v>
      </c>
      <c r="BC238" s="72" t="s">
        <v>1657</v>
      </c>
      <c r="BD238" s="72" t="s">
        <v>1657</v>
      </c>
      <c r="BE238" s="72" t="s">
        <v>1657</v>
      </c>
    </row>
    <row r="239" spans="1:57">
      <c r="A239" s="72">
        <v>145740</v>
      </c>
      <c r="B239" s="72">
        <v>2562</v>
      </c>
      <c r="C239" s="72">
        <v>1</v>
      </c>
      <c r="D239" s="72" t="s">
        <v>1882</v>
      </c>
      <c r="E239" s="72" t="s">
        <v>724</v>
      </c>
      <c r="F239" s="72">
        <v>30108</v>
      </c>
      <c r="G239" s="73">
        <v>241710</v>
      </c>
      <c r="H239" s="72">
        <v>10950</v>
      </c>
      <c r="I239" s="72" t="s">
        <v>124</v>
      </c>
      <c r="J239" s="72">
        <v>10</v>
      </c>
      <c r="K239" s="72">
        <v>14632</v>
      </c>
      <c r="L239" s="72">
        <v>7</v>
      </c>
      <c r="M239" s="72" t="s">
        <v>393</v>
      </c>
      <c r="N239" s="72" t="s">
        <v>725</v>
      </c>
      <c r="O239" s="72" t="s">
        <v>150</v>
      </c>
      <c r="P239" s="72" t="s">
        <v>726</v>
      </c>
      <c r="Q239" s="72" t="s">
        <v>152</v>
      </c>
      <c r="R239" s="72">
        <v>19390101</v>
      </c>
      <c r="S239" s="72">
        <v>34</v>
      </c>
      <c r="T239" s="72">
        <v>79</v>
      </c>
      <c r="U239" s="72">
        <v>1</v>
      </c>
      <c r="V239" s="72" t="s">
        <v>1654</v>
      </c>
      <c r="W239" s="72" t="s">
        <v>219</v>
      </c>
      <c r="X239" s="72">
        <v>45</v>
      </c>
      <c r="Y239" s="72">
        <v>4</v>
      </c>
      <c r="Z239" s="72" t="s">
        <v>287</v>
      </c>
      <c r="AA239" s="72" t="s">
        <v>26</v>
      </c>
      <c r="AB239" s="72" t="s">
        <v>124</v>
      </c>
      <c r="AC239" s="72">
        <v>837430300</v>
      </c>
      <c r="AD239" s="72" t="s">
        <v>132</v>
      </c>
      <c r="AE239" s="72" t="s">
        <v>206</v>
      </c>
      <c r="AF239" s="72"/>
      <c r="AG239" s="72" t="s">
        <v>133</v>
      </c>
      <c r="AH239" s="72"/>
      <c r="AI239" s="72"/>
      <c r="AJ239" s="72" t="s">
        <v>134</v>
      </c>
      <c r="AK239" s="72" t="s">
        <v>135</v>
      </c>
      <c r="AL239" s="72">
        <v>0</v>
      </c>
      <c r="AM239" s="72">
        <v>1</v>
      </c>
      <c r="AN239" s="72" t="s">
        <v>1655</v>
      </c>
      <c r="AO239" s="72">
        <v>0</v>
      </c>
      <c r="AP239" s="72"/>
      <c r="AQ239" s="72" t="s">
        <v>35</v>
      </c>
      <c r="AR239" s="72"/>
      <c r="AS239" s="72"/>
      <c r="AT239" s="72"/>
      <c r="AU239" s="72"/>
      <c r="AV239" s="73">
        <v>43648</v>
      </c>
      <c r="AW239" s="72" t="s">
        <v>1656</v>
      </c>
      <c r="AX239" s="72" t="s">
        <v>1656</v>
      </c>
      <c r="AY239" s="72" t="s">
        <v>1657</v>
      </c>
      <c r="AZ239" s="72" t="s">
        <v>1657</v>
      </c>
      <c r="BA239" s="72" t="s">
        <v>1657</v>
      </c>
      <c r="BB239" s="72" t="s">
        <v>1657</v>
      </c>
      <c r="BC239" s="72" t="s">
        <v>1657</v>
      </c>
      <c r="BD239" s="72" t="s">
        <v>1657</v>
      </c>
      <c r="BE239" s="72" t="s">
        <v>1657</v>
      </c>
    </row>
    <row r="240" spans="1:57">
      <c r="A240" s="72">
        <v>185466</v>
      </c>
      <c r="B240" s="72">
        <v>2562</v>
      </c>
      <c r="C240" s="72">
        <v>1</v>
      </c>
      <c r="D240" s="72" t="s">
        <v>1908</v>
      </c>
      <c r="E240" s="72" t="s">
        <v>1117</v>
      </c>
      <c r="F240" s="72">
        <v>53663</v>
      </c>
      <c r="G240" s="72" t="s">
        <v>202</v>
      </c>
      <c r="H240" s="72">
        <v>10945</v>
      </c>
      <c r="I240" s="72" t="s">
        <v>124</v>
      </c>
      <c r="J240" s="72">
        <v>10</v>
      </c>
      <c r="K240" s="72">
        <v>14632</v>
      </c>
      <c r="L240" s="72">
        <v>7</v>
      </c>
      <c r="M240" s="72" t="s">
        <v>243</v>
      </c>
      <c r="N240" s="72"/>
      <c r="O240" s="72" t="s">
        <v>150</v>
      </c>
      <c r="P240" s="72" t="s">
        <v>1118</v>
      </c>
      <c r="Q240" s="72" t="s">
        <v>152</v>
      </c>
      <c r="R240" s="72">
        <v>19500101</v>
      </c>
      <c r="S240" s="72">
        <v>38</v>
      </c>
      <c r="T240" s="72">
        <v>68</v>
      </c>
      <c r="U240" s="72">
        <v>2</v>
      </c>
      <c r="V240" s="72" t="s">
        <v>1661</v>
      </c>
      <c r="W240" s="72" t="s">
        <v>219</v>
      </c>
      <c r="X240" s="72" t="s">
        <v>1119</v>
      </c>
      <c r="Y240" s="72">
        <v>1</v>
      </c>
      <c r="Z240" s="72" t="s">
        <v>16</v>
      </c>
      <c r="AA240" s="72" t="s">
        <v>16</v>
      </c>
      <c r="AB240" s="72" t="s">
        <v>124</v>
      </c>
      <c r="AC240" s="72"/>
      <c r="AD240" s="72" t="s">
        <v>132</v>
      </c>
      <c r="AE240" s="72" t="s">
        <v>206</v>
      </c>
      <c r="AF240" s="72"/>
      <c r="AG240" s="72" t="s">
        <v>133</v>
      </c>
      <c r="AH240" s="72"/>
      <c r="AI240" s="72"/>
      <c r="AJ240" s="72" t="s">
        <v>134</v>
      </c>
      <c r="AK240" s="72" t="s">
        <v>135</v>
      </c>
      <c r="AL240" s="72">
        <v>0</v>
      </c>
      <c r="AM240" s="72">
        <v>1</v>
      </c>
      <c r="AN240" s="72" t="s">
        <v>1655</v>
      </c>
      <c r="AO240" s="72">
        <v>0</v>
      </c>
      <c r="AP240" s="72"/>
      <c r="AQ240" s="72" t="s">
        <v>35</v>
      </c>
      <c r="AR240" s="72"/>
      <c r="AS240" s="72"/>
      <c r="AT240" s="72"/>
      <c r="AU240" s="72"/>
      <c r="AV240" s="73">
        <v>43588</v>
      </c>
      <c r="AW240" s="72" t="s">
        <v>1656</v>
      </c>
      <c r="AX240" s="72" t="s">
        <v>1656</v>
      </c>
      <c r="AY240" s="72" t="s">
        <v>1657</v>
      </c>
      <c r="AZ240" s="72" t="s">
        <v>1657</v>
      </c>
      <c r="BA240" s="72" t="s">
        <v>1657</v>
      </c>
      <c r="BB240" s="72" t="s">
        <v>1657</v>
      </c>
      <c r="BC240" s="72" t="s">
        <v>1657</v>
      </c>
      <c r="BD240" s="72" t="s">
        <v>1657</v>
      </c>
      <c r="BE240" s="72" t="s">
        <v>1657</v>
      </c>
    </row>
    <row r="241" spans="1:57">
      <c r="A241" s="72">
        <v>185793</v>
      </c>
      <c r="B241" s="72">
        <v>2562</v>
      </c>
      <c r="C241" s="72">
        <v>1</v>
      </c>
      <c r="D241" s="72" t="s">
        <v>1682</v>
      </c>
      <c r="E241" s="72" t="s">
        <v>319</v>
      </c>
      <c r="F241" s="72">
        <v>95147</v>
      </c>
      <c r="G241" s="73">
        <v>241528</v>
      </c>
      <c r="H241" s="72">
        <v>10956</v>
      </c>
      <c r="I241" s="72" t="s">
        <v>124</v>
      </c>
      <c r="J241" s="72">
        <v>10</v>
      </c>
      <c r="K241" s="72">
        <v>14632</v>
      </c>
      <c r="L241" s="72">
        <v>7</v>
      </c>
      <c r="M241" s="72" t="s">
        <v>252</v>
      </c>
      <c r="N241" s="72" t="s">
        <v>320</v>
      </c>
      <c r="O241" s="72" t="s">
        <v>127</v>
      </c>
      <c r="P241" s="72" t="s">
        <v>321</v>
      </c>
      <c r="Q241" s="72" t="s">
        <v>129</v>
      </c>
      <c r="R241" s="72">
        <v>19661114</v>
      </c>
      <c r="S241" s="72">
        <v>45</v>
      </c>
      <c r="T241" s="72">
        <v>52</v>
      </c>
      <c r="U241" s="72">
        <v>1</v>
      </c>
      <c r="V241" s="72" t="s">
        <v>1654</v>
      </c>
      <c r="W241" s="72" t="s">
        <v>232</v>
      </c>
      <c r="X241" s="72" t="s">
        <v>322</v>
      </c>
      <c r="Y241" s="72">
        <v>0</v>
      </c>
      <c r="Z241" s="72" t="s">
        <v>323</v>
      </c>
      <c r="AA241" s="72" t="s">
        <v>15</v>
      </c>
      <c r="AB241" s="72" t="s">
        <v>124</v>
      </c>
      <c r="AC241" s="72" t="s">
        <v>324</v>
      </c>
      <c r="AD241" s="72" t="s">
        <v>132</v>
      </c>
      <c r="AE241" s="72" t="s">
        <v>206</v>
      </c>
      <c r="AF241" s="72" t="s">
        <v>133</v>
      </c>
      <c r="AG241" s="72" t="s">
        <v>133</v>
      </c>
      <c r="AH241" s="72"/>
      <c r="AI241" s="72"/>
      <c r="AJ241" s="72" t="s">
        <v>134</v>
      </c>
      <c r="AK241" s="72" t="s">
        <v>135</v>
      </c>
      <c r="AL241" s="72">
        <v>0</v>
      </c>
      <c r="AM241" s="72">
        <v>1</v>
      </c>
      <c r="AN241" s="72" t="s">
        <v>1655</v>
      </c>
      <c r="AO241" s="72">
        <v>0</v>
      </c>
      <c r="AP241" s="72"/>
      <c r="AQ241" s="72" t="s">
        <v>35</v>
      </c>
      <c r="AR241" s="72"/>
      <c r="AS241" s="72"/>
      <c r="AT241" s="72"/>
      <c r="AU241" s="72"/>
      <c r="AV241" s="73">
        <v>43467</v>
      </c>
      <c r="AW241" s="72" t="s">
        <v>1656</v>
      </c>
      <c r="AX241" s="72" t="s">
        <v>1656</v>
      </c>
      <c r="AY241" s="72" t="s">
        <v>1657</v>
      </c>
      <c r="AZ241" s="72" t="s">
        <v>1657</v>
      </c>
      <c r="BA241" s="72" t="s">
        <v>1657</v>
      </c>
      <c r="BB241" s="72" t="s">
        <v>1657</v>
      </c>
      <c r="BC241" s="72" t="s">
        <v>1657</v>
      </c>
      <c r="BD241" s="72" t="s">
        <v>1657</v>
      </c>
      <c r="BE241" s="72" t="s">
        <v>1657</v>
      </c>
    </row>
    <row r="242" spans="1:57">
      <c r="A242" s="72">
        <v>226609</v>
      </c>
      <c r="B242" s="72">
        <v>2562</v>
      </c>
      <c r="C242" s="72">
        <v>1</v>
      </c>
      <c r="D242" s="72" t="s">
        <v>1803</v>
      </c>
      <c r="E242" s="72" t="s">
        <v>267</v>
      </c>
      <c r="F242" s="72">
        <v>127637</v>
      </c>
      <c r="G242" s="73">
        <v>241588</v>
      </c>
      <c r="H242" s="72">
        <v>10956</v>
      </c>
      <c r="I242" s="72" t="s">
        <v>124</v>
      </c>
      <c r="J242" s="72">
        <v>10</v>
      </c>
      <c r="K242" s="72">
        <v>14632</v>
      </c>
      <c r="L242" s="72">
        <v>7</v>
      </c>
      <c r="M242" s="72" t="s">
        <v>252</v>
      </c>
      <c r="N242" s="72" t="s">
        <v>268</v>
      </c>
      <c r="O242" s="72" t="s">
        <v>127</v>
      </c>
      <c r="P242" s="72" t="s">
        <v>269</v>
      </c>
      <c r="Q242" s="72" t="s">
        <v>129</v>
      </c>
      <c r="R242" s="72">
        <v>19770825</v>
      </c>
      <c r="S242" s="72">
        <v>34</v>
      </c>
      <c r="T242" s="72">
        <v>41</v>
      </c>
      <c r="U242" s="72">
        <v>1</v>
      </c>
      <c r="V242" s="72" t="s">
        <v>1654</v>
      </c>
      <c r="W242" s="72" t="s">
        <v>219</v>
      </c>
      <c r="X242" s="72" t="s">
        <v>270</v>
      </c>
      <c r="Y242" s="72">
        <v>2</v>
      </c>
      <c r="Z242" s="72" t="s">
        <v>271</v>
      </c>
      <c r="AA242" s="72" t="s">
        <v>15</v>
      </c>
      <c r="AB242" s="72" t="s">
        <v>124</v>
      </c>
      <c r="AC242" s="72"/>
      <c r="AD242" s="72" t="s">
        <v>132</v>
      </c>
      <c r="AE242" s="72" t="s">
        <v>198</v>
      </c>
      <c r="AF242" s="72"/>
      <c r="AG242" s="72" t="s">
        <v>133</v>
      </c>
      <c r="AH242" s="72"/>
      <c r="AI242" s="72"/>
      <c r="AJ242" s="72" t="s">
        <v>134</v>
      </c>
      <c r="AK242" s="72" t="s">
        <v>135</v>
      </c>
      <c r="AL242" s="72">
        <v>0</v>
      </c>
      <c r="AM242" s="72">
        <v>1</v>
      </c>
      <c r="AN242" s="72" t="s">
        <v>1655</v>
      </c>
      <c r="AO242" s="72">
        <v>0</v>
      </c>
      <c r="AP242" s="72"/>
      <c r="AQ242" s="72" t="s">
        <v>35</v>
      </c>
      <c r="AR242" s="72"/>
      <c r="AS242" s="72"/>
      <c r="AT242" s="72"/>
      <c r="AU242" s="72"/>
      <c r="AV242" s="72" t="s">
        <v>1955</v>
      </c>
      <c r="AW242" s="72" t="s">
        <v>1656</v>
      </c>
      <c r="AX242" s="72" t="s">
        <v>1656</v>
      </c>
      <c r="AY242" s="72" t="s">
        <v>1657</v>
      </c>
      <c r="AZ242" s="72" t="s">
        <v>1657</v>
      </c>
      <c r="BA242" s="72" t="s">
        <v>1657</v>
      </c>
      <c r="BB242" s="72" t="s">
        <v>1657</v>
      </c>
      <c r="BC242" s="72" t="s">
        <v>1657</v>
      </c>
      <c r="BD242" s="72" t="s">
        <v>1657</v>
      </c>
      <c r="BE242" s="72" t="s">
        <v>1657</v>
      </c>
    </row>
    <row r="243" spans="1:57">
      <c r="A243" s="72">
        <v>12207</v>
      </c>
      <c r="B243" s="72">
        <v>2562</v>
      </c>
      <c r="C243" s="72">
        <v>1</v>
      </c>
      <c r="D243" s="72" t="s">
        <v>1968</v>
      </c>
      <c r="E243" s="72" t="s">
        <v>554</v>
      </c>
      <c r="F243" s="72">
        <v>5442</v>
      </c>
      <c r="G243" s="72" t="s">
        <v>555</v>
      </c>
      <c r="H243" s="72">
        <v>24821</v>
      </c>
      <c r="I243" s="72" t="s">
        <v>124</v>
      </c>
      <c r="J243" s="72">
        <v>10</v>
      </c>
      <c r="K243" s="72">
        <v>14632</v>
      </c>
      <c r="L243" s="72">
        <v>7</v>
      </c>
      <c r="M243" s="72" t="s">
        <v>371</v>
      </c>
      <c r="N243" s="72" t="s">
        <v>556</v>
      </c>
      <c r="O243" s="72" t="s">
        <v>127</v>
      </c>
      <c r="P243" s="72" t="s">
        <v>557</v>
      </c>
      <c r="Q243" s="72" t="s">
        <v>129</v>
      </c>
      <c r="R243" s="72">
        <v>19881111</v>
      </c>
      <c r="S243" s="72">
        <v>40</v>
      </c>
      <c r="T243" s="72">
        <v>30</v>
      </c>
      <c r="U243" s="72">
        <v>1</v>
      </c>
      <c r="V243" s="72" t="s">
        <v>1654</v>
      </c>
      <c r="W243" s="72" t="s">
        <v>130</v>
      </c>
      <c r="X243" s="72">
        <v>293</v>
      </c>
      <c r="Y243" s="72">
        <v>2</v>
      </c>
      <c r="Z243" s="72" t="s">
        <v>20</v>
      </c>
      <c r="AA243" s="72" t="s">
        <v>20</v>
      </c>
      <c r="AB243" s="72" t="s">
        <v>124</v>
      </c>
      <c r="AC243" s="72">
        <v>656324147</v>
      </c>
      <c r="AD243" s="72" t="s">
        <v>132</v>
      </c>
      <c r="AE243" s="72" t="s">
        <v>133</v>
      </c>
      <c r="AF243" s="72"/>
      <c r="AG243" s="72" t="s">
        <v>133</v>
      </c>
      <c r="AH243" s="72"/>
      <c r="AI243" s="72"/>
      <c r="AJ243" s="72" t="s">
        <v>133</v>
      </c>
      <c r="AK243" s="72" t="s">
        <v>135</v>
      </c>
      <c r="AL243" s="72">
        <v>0</v>
      </c>
      <c r="AM243" s="72">
        <v>1</v>
      </c>
      <c r="AN243" s="72" t="s">
        <v>1655</v>
      </c>
      <c r="AO243" s="72">
        <v>0</v>
      </c>
      <c r="AP243" s="72"/>
      <c r="AQ243" s="72" t="s">
        <v>35</v>
      </c>
      <c r="AR243" s="72"/>
      <c r="AS243" s="72"/>
      <c r="AT243" s="72"/>
      <c r="AU243" s="72"/>
      <c r="AV243" s="72" t="s">
        <v>2123</v>
      </c>
      <c r="AW243" s="72" t="s">
        <v>1656</v>
      </c>
      <c r="AX243" s="72" t="s">
        <v>1656</v>
      </c>
      <c r="AY243" s="72" t="s">
        <v>1657</v>
      </c>
      <c r="AZ243" s="72" t="s">
        <v>1657</v>
      </c>
      <c r="BA243" s="72" t="s">
        <v>1657</v>
      </c>
      <c r="BB243" s="72" t="s">
        <v>1657</v>
      </c>
      <c r="BC243" s="72" t="s">
        <v>1657</v>
      </c>
      <c r="BD243" s="72" t="s">
        <v>1657</v>
      </c>
      <c r="BE243" s="72" t="s">
        <v>1657</v>
      </c>
    </row>
    <row r="244" spans="1:57">
      <c r="A244" s="72">
        <v>91157</v>
      </c>
      <c r="B244" s="72">
        <v>2562</v>
      </c>
      <c r="C244" s="72">
        <v>1</v>
      </c>
      <c r="D244" s="72" t="s">
        <v>1713</v>
      </c>
      <c r="E244" s="72" t="s">
        <v>445</v>
      </c>
      <c r="F244" s="72">
        <v>247199</v>
      </c>
      <c r="G244" s="73">
        <v>241741</v>
      </c>
      <c r="H244" s="72">
        <v>21984</v>
      </c>
      <c r="I244" s="72" t="s">
        <v>124</v>
      </c>
      <c r="J244" s="72">
        <v>10</v>
      </c>
      <c r="K244" s="72">
        <v>14632</v>
      </c>
      <c r="L244" s="72">
        <v>6</v>
      </c>
      <c r="M244" s="72" t="s">
        <v>155</v>
      </c>
      <c r="N244" s="72" t="s">
        <v>446</v>
      </c>
      <c r="O244" s="72" t="s">
        <v>127</v>
      </c>
      <c r="P244" s="72" t="s">
        <v>447</v>
      </c>
      <c r="Q244" s="72" t="s">
        <v>129</v>
      </c>
      <c r="R244" s="72">
        <v>19730101</v>
      </c>
      <c r="S244" s="72">
        <v>45</v>
      </c>
      <c r="T244" s="72">
        <v>45</v>
      </c>
      <c r="U244" s="72">
        <v>1</v>
      </c>
      <c r="V244" s="72" t="s">
        <v>1654</v>
      </c>
      <c r="W244" s="72" t="s">
        <v>130</v>
      </c>
      <c r="X244" s="72">
        <v>199</v>
      </c>
      <c r="Y244" s="72">
        <v>11</v>
      </c>
      <c r="Z244" s="72" t="s">
        <v>145</v>
      </c>
      <c r="AA244" s="72" t="s">
        <v>146</v>
      </c>
      <c r="AB244" s="72" t="s">
        <v>124</v>
      </c>
      <c r="AC244" s="72"/>
      <c r="AD244" s="72" t="s">
        <v>132</v>
      </c>
      <c r="AE244" s="72" t="s">
        <v>206</v>
      </c>
      <c r="AF244" s="72"/>
      <c r="AG244" s="72" t="s">
        <v>133</v>
      </c>
      <c r="AH244" s="72"/>
      <c r="AI244" s="72"/>
      <c r="AJ244" s="72" t="s">
        <v>134</v>
      </c>
      <c r="AK244" s="72" t="s">
        <v>135</v>
      </c>
      <c r="AL244" s="72">
        <v>0</v>
      </c>
      <c r="AM244" s="72">
        <v>1</v>
      </c>
      <c r="AN244" s="72" t="s">
        <v>1655</v>
      </c>
      <c r="AO244" s="72">
        <v>0</v>
      </c>
      <c r="AP244" s="72"/>
      <c r="AQ244" s="72" t="s">
        <v>35</v>
      </c>
      <c r="AR244" s="72"/>
      <c r="AS244" s="72"/>
      <c r="AT244" s="72"/>
      <c r="AU244" s="72"/>
      <c r="AV244" s="72" t="s">
        <v>2120</v>
      </c>
      <c r="AW244" s="72" t="s">
        <v>1656</v>
      </c>
      <c r="AX244" s="72" t="s">
        <v>1656</v>
      </c>
      <c r="AY244" s="72" t="s">
        <v>1657</v>
      </c>
      <c r="AZ244" s="72" t="s">
        <v>1657</v>
      </c>
      <c r="BA244" s="72" t="s">
        <v>1657</v>
      </c>
      <c r="BB244" s="72" t="s">
        <v>1657</v>
      </c>
      <c r="BC244" s="72" t="s">
        <v>1657</v>
      </c>
      <c r="BD244" s="72" t="s">
        <v>1657</v>
      </c>
      <c r="BE244" s="72" t="s">
        <v>1657</v>
      </c>
    </row>
    <row r="245" spans="1:57">
      <c r="A245" s="72">
        <v>170176</v>
      </c>
      <c r="B245" s="72">
        <v>2562</v>
      </c>
      <c r="C245" s="72">
        <v>1</v>
      </c>
      <c r="D245" s="72" t="s">
        <v>1761</v>
      </c>
      <c r="E245" s="72" t="s">
        <v>167</v>
      </c>
      <c r="F245" s="72">
        <v>244866</v>
      </c>
      <c r="G245" s="73">
        <v>241527</v>
      </c>
      <c r="H245" s="72">
        <v>21984</v>
      </c>
      <c r="I245" s="72" t="s">
        <v>124</v>
      </c>
      <c r="J245" s="72">
        <v>10</v>
      </c>
      <c r="K245" s="72">
        <v>14632</v>
      </c>
      <c r="L245" s="72">
        <v>6</v>
      </c>
      <c r="M245" s="72" t="s">
        <v>155</v>
      </c>
      <c r="N245" s="72" t="s">
        <v>168</v>
      </c>
      <c r="O245" s="72" t="s">
        <v>150</v>
      </c>
      <c r="P245" s="72" t="s">
        <v>169</v>
      </c>
      <c r="Q245" s="72" t="s">
        <v>152</v>
      </c>
      <c r="R245" s="72">
        <v>19760101</v>
      </c>
      <c r="S245" s="72">
        <v>41</v>
      </c>
      <c r="T245" s="72">
        <v>42</v>
      </c>
      <c r="U245" s="72">
        <v>1</v>
      </c>
      <c r="V245" s="72" t="s">
        <v>1654</v>
      </c>
      <c r="W245" s="72" t="s">
        <v>130</v>
      </c>
      <c r="X245" s="72">
        <v>126</v>
      </c>
      <c r="Y245" s="72">
        <v>10</v>
      </c>
      <c r="Z245" s="72" t="s">
        <v>170</v>
      </c>
      <c r="AA245" s="72" t="s">
        <v>4</v>
      </c>
      <c r="AB245" s="72" t="s">
        <v>124</v>
      </c>
      <c r="AC245" s="72">
        <v>621404992</v>
      </c>
      <c r="AD245" s="72" t="s">
        <v>132</v>
      </c>
      <c r="AE245" s="72" t="s">
        <v>133</v>
      </c>
      <c r="AF245" s="72"/>
      <c r="AG245" s="72"/>
      <c r="AH245" s="72"/>
      <c r="AI245" s="72"/>
      <c r="AJ245" s="72" t="s">
        <v>133</v>
      </c>
      <c r="AK245" s="72" t="s">
        <v>135</v>
      </c>
      <c r="AL245" s="72">
        <v>0</v>
      </c>
      <c r="AM245" s="72">
        <v>1</v>
      </c>
      <c r="AN245" s="72" t="s">
        <v>1655</v>
      </c>
      <c r="AO245" s="72">
        <v>3</v>
      </c>
      <c r="AP245" s="72" t="s">
        <v>1762</v>
      </c>
      <c r="AQ245" s="72" t="s">
        <v>74</v>
      </c>
      <c r="AR245" s="72" t="s">
        <v>171</v>
      </c>
      <c r="AS245" s="72" t="s">
        <v>172</v>
      </c>
      <c r="AT245" s="72" t="s">
        <v>173</v>
      </c>
      <c r="AU245" s="72"/>
      <c r="AV245" s="72" t="s">
        <v>1763</v>
      </c>
      <c r="AW245" s="72" t="s">
        <v>1656</v>
      </c>
      <c r="AX245" s="72" t="s">
        <v>1656</v>
      </c>
      <c r="AY245" s="72" t="s">
        <v>1656</v>
      </c>
      <c r="AZ245" s="72" t="s">
        <v>1656</v>
      </c>
      <c r="BA245" s="72" t="s">
        <v>1657</v>
      </c>
      <c r="BB245" s="72" t="s">
        <v>1657</v>
      </c>
      <c r="BC245" s="72" t="s">
        <v>1657</v>
      </c>
      <c r="BD245" s="72" t="s">
        <v>1657</v>
      </c>
      <c r="BE245" s="72" t="s">
        <v>1657</v>
      </c>
    </row>
    <row r="246" spans="1:57">
      <c r="A246" s="72">
        <v>170442</v>
      </c>
      <c r="B246" s="72">
        <v>2562</v>
      </c>
      <c r="C246" s="72">
        <v>1</v>
      </c>
      <c r="D246" s="72" t="s">
        <v>1756</v>
      </c>
      <c r="E246" s="72" t="s">
        <v>784</v>
      </c>
      <c r="F246" s="72">
        <v>57976</v>
      </c>
      <c r="G246" s="72" t="s">
        <v>175</v>
      </c>
      <c r="H246" s="72">
        <v>10954</v>
      </c>
      <c r="I246" s="72" t="s">
        <v>124</v>
      </c>
      <c r="J246" s="72">
        <v>10</v>
      </c>
      <c r="K246" s="72">
        <v>14632</v>
      </c>
      <c r="L246" s="72">
        <v>6</v>
      </c>
      <c r="M246" s="72" t="s">
        <v>148</v>
      </c>
      <c r="N246" s="72" t="s">
        <v>785</v>
      </c>
      <c r="O246" s="72" t="s">
        <v>127</v>
      </c>
      <c r="P246" s="72" t="s">
        <v>786</v>
      </c>
      <c r="Q246" s="72" t="s">
        <v>129</v>
      </c>
      <c r="R246" s="72">
        <v>19620831</v>
      </c>
      <c r="S246" s="72">
        <v>60</v>
      </c>
      <c r="T246" s="72">
        <v>56</v>
      </c>
      <c r="U246" s="72">
        <v>1</v>
      </c>
      <c r="V246" s="72" t="s">
        <v>1654</v>
      </c>
      <c r="W246" s="72" t="s">
        <v>232</v>
      </c>
      <c r="X246" s="72">
        <v>41</v>
      </c>
      <c r="Y246" s="72">
        <v>5</v>
      </c>
      <c r="Z246" s="72" t="s">
        <v>787</v>
      </c>
      <c r="AA246" s="72" t="s">
        <v>14</v>
      </c>
      <c r="AB246" s="72" t="s">
        <v>124</v>
      </c>
      <c r="AC246" s="72"/>
      <c r="AD246" s="72" t="s">
        <v>132</v>
      </c>
      <c r="AE246" s="72" t="s">
        <v>198</v>
      </c>
      <c r="AF246" s="72"/>
      <c r="AG246" s="72" t="s">
        <v>133</v>
      </c>
      <c r="AH246" s="72"/>
      <c r="AI246" s="72"/>
      <c r="AJ246" s="72" t="s">
        <v>134</v>
      </c>
      <c r="AK246" s="72" t="s">
        <v>135</v>
      </c>
      <c r="AL246" s="72">
        <v>0</v>
      </c>
      <c r="AM246" s="72">
        <v>1</v>
      </c>
      <c r="AN246" s="72" t="s">
        <v>1655</v>
      </c>
      <c r="AO246" s="72">
        <v>0</v>
      </c>
      <c r="AP246" s="72"/>
      <c r="AQ246" s="72" t="s">
        <v>35</v>
      </c>
      <c r="AR246" s="72"/>
      <c r="AS246" s="72"/>
      <c r="AT246" s="72"/>
      <c r="AU246" s="72"/>
      <c r="AV246" s="73">
        <v>43680</v>
      </c>
      <c r="AW246" s="72" t="s">
        <v>1656</v>
      </c>
      <c r="AX246" s="72" t="s">
        <v>1656</v>
      </c>
      <c r="AY246" s="72" t="s">
        <v>1657</v>
      </c>
      <c r="AZ246" s="72" t="s">
        <v>1657</v>
      </c>
      <c r="BA246" s="72" t="s">
        <v>1657</v>
      </c>
      <c r="BB246" s="72" t="s">
        <v>1657</v>
      </c>
      <c r="BC246" s="72" t="s">
        <v>1657</v>
      </c>
      <c r="BD246" s="72" t="s">
        <v>1657</v>
      </c>
      <c r="BE246" s="72" t="s">
        <v>1657</v>
      </c>
    </row>
    <row r="247" spans="1:57">
      <c r="A247" s="72">
        <v>170868</v>
      </c>
      <c r="B247" s="72">
        <v>2562</v>
      </c>
      <c r="C247" s="72">
        <v>1</v>
      </c>
      <c r="D247" s="72" t="s">
        <v>1801</v>
      </c>
      <c r="E247" s="72" t="s">
        <v>922</v>
      </c>
      <c r="F247" s="72">
        <v>68780</v>
      </c>
      <c r="G247" s="73">
        <v>241469</v>
      </c>
      <c r="H247" s="72">
        <v>10949</v>
      </c>
      <c r="I247" s="72" t="s">
        <v>124</v>
      </c>
      <c r="J247" s="72">
        <v>10</v>
      </c>
      <c r="K247" s="72">
        <v>14632</v>
      </c>
      <c r="L247" s="72">
        <v>7</v>
      </c>
      <c r="M247" s="72" t="s">
        <v>631</v>
      </c>
      <c r="N247" s="72" t="s">
        <v>923</v>
      </c>
      <c r="O247" s="72" t="s">
        <v>157</v>
      </c>
      <c r="P247" s="72" t="s">
        <v>924</v>
      </c>
      <c r="Q247" s="72" t="s">
        <v>152</v>
      </c>
      <c r="R247" s="72">
        <v>19800101</v>
      </c>
      <c r="S247" s="72">
        <v>42</v>
      </c>
      <c r="T247" s="72">
        <v>38</v>
      </c>
      <c r="U247" s="72">
        <v>1</v>
      </c>
      <c r="V247" s="72" t="s">
        <v>1654</v>
      </c>
      <c r="W247" s="72" t="s">
        <v>219</v>
      </c>
      <c r="X247" s="72">
        <v>68</v>
      </c>
      <c r="Y247" s="72">
        <v>1</v>
      </c>
      <c r="Z247" s="72" t="s">
        <v>925</v>
      </c>
      <c r="AA247" s="72" t="s">
        <v>23</v>
      </c>
      <c r="AB247" s="72" t="s">
        <v>124</v>
      </c>
      <c r="AC247" s="72"/>
      <c r="AD247" s="72" t="s">
        <v>132</v>
      </c>
      <c r="AE247" s="72" t="s">
        <v>198</v>
      </c>
      <c r="AF247" s="72"/>
      <c r="AG247" s="72" t="s">
        <v>133</v>
      </c>
      <c r="AH247" s="72"/>
      <c r="AI247" s="72"/>
      <c r="AJ247" s="72" t="s">
        <v>134</v>
      </c>
      <c r="AK247" s="72" t="s">
        <v>135</v>
      </c>
      <c r="AL247" s="72">
        <v>0</v>
      </c>
      <c r="AM247" s="72">
        <v>1</v>
      </c>
      <c r="AN247" s="72" t="s">
        <v>1655</v>
      </c>
      <c r="AO247" s="72">
        <v>0</v>
      </c>
      <c r="AP247" s="72"/>
      <c r="AQ247" s="72" t="s">
        <v>35</v>
      </c>
      <c r="AR247" s="72"/>
      <c r="AS247" s="72"/>
      <c r="AT247" s="72"/>
      <c r="AU247" s="72"/>
      <c r="AV247" s="73">
        <v>43142</v>
      </c>
      <c r="AW247" s="72" t="s">
        <v>1656</v>
      </c>
      <c r="AX247" s="72" t="s">
        <v>1656</v>
      </c>
      <c r="AY247" s="72" t="s">
        <v>1656</v>
      </c>
      <c r="AZ247" s="72" t="s">
        <v>1656</v>
      </c>
      <c r="BA247" s="72" t="s">
        <v>1657</v>
      </c>
      <c r="BB247" s="72" t="s">
        <v>1657</v>
      </c>
      <c r="BC247" s="72" t="s">
        <v>1657</v>
      </c>
      <c r="BD247" s="72" t="s">
        <v>1657</v>
      </c>
      <c r="BE247" s="72" t="s">
        <v>1657</v>
      </c>
    </row>
    <row r="248" spans="1:57">
      <c r="A248" s="72">
        <v>171193</v>
      </c>
      <c r="B248" s="72">
        <v>2562</v>
      </c>
      <c r="C248" s="72">
        <v>1</v>
      </c>
      <c r="D248" s="72" t="s">
        <v>1999</v>
      </c>
      <c r="E248" s="72" t="s">
        <v>1409</v>
      </c>
      <c r="F248" s="72">
        <v>78660</v>
      </c>
      <c r="G248" s="72" t="s">
        <v>513</v>
      </c>
      <c r="H248" s="72">
        <v>10958</v>
      </c>
      <c r="I248" s="72" t="s">
        <v>124</v>
      </c>
      <c r="J248" s="72">
        <v>10</v>
      </c>
      <c r="K248" s="72">
        <v>14632</v>
      </c>
      <c r="L248" s="72">
        <v>7</v>
      </c>
      <c r="M248" s="72" t="s">
        <v>141</v>
      </c>
      <c r="N248" s="72" t="s">
        <v>1410</v>
      </c>
      <c r="O248" s="72" t="s">
        <v>127</v>
      </c>
      <c r="P248" s="72" t="s">
        <v>1411</v>
      </c>
      <c r="Q248" s="72" t="s">
        <v>129</v>
      </c>
      <c r="R248" s="72">
        <v>19530118</v>
      </c>
      <c r="S248" s="72">
        <v>43</v>
      </c>
      <c r="T248" s="72">
        <v>65</v>
      </c>
      <c r="U248" s="72">
        <v>1</v>
      </c>
      <c r="V248" s="72" t="s">
        <v>1654</v>
      </c>
      <c r="W248" s="72" t="s">
        <v>219</v>
      </c>
      <c r="X248" s="72">
        <v>20</v>
      </c>
      <c r="Y248" s="72">
        <v>5</v>
      </c>
      <c r="Z248" s="72" t="s">
        <v>456</v>
      </c>
      <c r="AA248" s="72" t="s">
        <v>11</v>
      </c>
      <c r="AB248" s="72" t="s">
        <v>124</v>
      </c>
      <c r="AC248" s="72"/>
      <c r="AD248" s="72" t="s">
        <v>132</v>
      </c>
      <c r="AE248" s="72" t="s">
        <v>198</v>
      </c>
      <c r="AF248" s="72"/>
      <c r="AG248" s="72" t="s">
        <v>133</v>
      </c>
      <c r="AH248" s="72"/>
      <c r="AI248" s="72"/>
      <c r="AJ248" s="72" t="s">
        <v>134</v>
      </c>
      <c r="AK248" s="72" t="s">
        <v>135</v>
      </c>
      <c r="AL248" s="72">
        <v>0</v>
      </c>
      <c r="AM248" s="72">
        <v>1</v>
      </c>
      <c r="AN248" s="72" t="s">
        <v>1655</v>
      </c>
      <c r="AO248" s="72">
        <v>0</v>
      </c>
      <c r="AP248" s="72"/>
      <c r="AQ248" s="72" t="s">
        <v>35</v>
      </c>
      <c r="AR248" s="72"/>
      <c r="AS248" s="72"/>
      <c r="AT248" s="72"/>
      <c r="AU248" s="72"/>
      <c r="AV248" s="72" t="s">
        <v>1751</v>
      </c>
      <c r="AW248" s="72" t="s">
        <v>1657</v>
      </c>
      <c r="AX248" s="72" t="s">
        <v>1657</v>
      </c>
      <c r="AY248" s="72" t="s">
        <v>1657</v>
      </c>
      <c r="AZ248" s="72" t="s">
        <v>1657</v>
      </c>
      <c r="BA248" s="72" t="s">
        <v>1657</v>
      </c>
      <c r="BB248" s="72" t="s">
        <v>1656</v>
      </c>
      <c r="BC248" s="72" t="s">
        <v>1657</v>
      </c>
      <c r="BD248" s="72" t="s">
        <v>1657</v>
      </c>
      <c r="BE248" s="72" t="s">
        <v>1657</v>
      </c>
    </row>
    <row r="249" spans="1:57">
      <c r="A249" s="72">
        <v>249250</v>
      </c>
      <c r="B249" s="72">
        <v>2562</v>
      </c>
      <c r="C249" s="72">
        <v>1</v>
      </c>
      <c r="D249" s="72" t="s">
        <v>1938</v>
      </c>
      <c r="E249" s="72" t="s">
        <v>692</v>
      </c>
      <c r="F249" s="72">
        <v>54678</v>
      </c>
      <c r="G249" s="72" t="s">
        <v>326</v>
      </c>
      <c r="H249" s="72">
        <v>10950</v>
      </c>
      <c r="I249" s="72" t="s">
        <v>124</v>
      </c>
      <c r="J249" s="72">
        <v>10</v>
      </c>
      <c r="K249" s="72">
        <v>14632</v>
      </c>
      <c r="L249" s="72">
        <v>7</v>
      </c>
      <c r="M249" s="72" t="s">
        <v>393</v>
      </c>
      <c r="N249" s="72" t="s">
        <v>693</v>
      </c>
      <c r="O249" s="72" t="s">
        <v>127</v>
      </c>
      <c r="P249" s="72" t="s">
        <v>694</v>
      </c>
      <c r="Q249" s="72" t="s">
        <v>129</v>
      </c>
      <c r="R249" s="72">
        <v>19530715</v>
      </c>
      <c r="S249" s="72">
        <v>55</v>
      </c>
      <c r="T249" s="72">
        <v>65</v>
      </c>
      <c r="U249" s="72">
        <v>1</v>
      </c>
      <c r="V249" s="72" t="s">
        <v>1654</v>
      </c>
      <c r="W249" s="72" t="s">
        <v>219</v>
      </c>
      <c r="X249" s="72">
        <v>158</v>
      </c>
      <c r="Y249" s="72">
        <v>2</v>
      </c>
      <c r="Z249" s="72" t="s">
        <v>695</v>
      </c>
      <c r="AA249" s="72" t="s">
        <v>26</v>
      </c>
      <c r="AB249" s="72" t="s">
        <v>124</v>
      </c>
      <c r="AC249" s="72">
        <v>827565496</v>
      </c>
      <c r="AD249" s="72" t="s">
        <v>132</v>
      </c>
      <c r="AE249" s="72" t="s">
        <v>133</v>
      </c>
      <c r="AF249" s="72"/>
      <c r="AG249" s="72" t="s">
        <v>133</v>
      </c>
      <c r="AH249" s="72"/>
      <c r="AI249" s="72"/>
      <c r="AJ249" s="72" t="s">
        <v>133</v>
      </c>
      <c r="AK249" s="72" t="s">
        <v>135</v>
      </c>
      <c r="AL249" s="72">
        <v>0</v>
      </c>
      <c r="AM249" s="72">
        <v>1</v>
      </c>
      <c r="AN249" s="72" t="s">
        <v>1655</v>
      </c>
      <c r="AO249" s="72">
        <v>0</v>
      </c>
      <c r="AP249" s="72"/>
      <c r="AQ249" s="72" t="s">
        <v>35</v>
      </c>
      <c r="AR249" s="72"/>
      <c r="AS249" s="72"/>
      <c r="AT249" s="72"/>
      <c r="AU249" s="72"/>
      <c r="AV249" s="72" t="s">
        <v>2121</v>
      </c>
      <c r="AW249" s="72" t="s">
        <v>1656</v>
      </c>
      <c r="AX249" s="72" t="s">
        <v>1656</v>
      </c>
      <c r="AY249" s="72" t="s">
        <v>1657</v>
      </c>
      <c r="AZ249" s="72" t="s">
        <v>1657</v>
      </c>
      <c r="BA249" s="72" t="s">
        <v>1657</v>
      </c>
      <c r="BB249" s="72" t="s">
        <v>1657</v>
      </c>
      <c r="BC249" s="72" t="s">
        <v>1657</v>
      </c>
      <c r="BD249" s="72" t="s">
        <v>1657</v>
      </c>
      <c r="BE249" s="72" t="s">
        <v>1657</v>
      </c>
    </row>
    <row r="250" spans="1:57">
      <c r="A250" s="72">
        <v>249381</v>
      </c>
      <c r="B250" s="72">
        <v>2562</v>
      </c>
      <c r="C250" s="72">
        <v>1</v>
      </c>
      <c r="D250" s="72" t="s">
        <v>1885</v>
      </c>
      <c r="E250" s="72" t="s">
        <v>1100</v>
      </c>
      <c r="F250" s="72">
        <v>12804</v>
      </c>
      <c r="G250" s="73">
        <v>241529</v>
      </c>
      <c r="H250" s="72">
        <v>21984</v>
      </c>
      <c r="I250" s="72" t="s">
        <v>124</v>
      </c>
      <c r="J250" s="72">
        <v>10</v>
      </c>
      <c r="K250" s="72">
        <v>14632</v>
      </c>
      <c r="L250" s="72">
        <v>6</v>
      </c>
      <c r="M250" s="72" t="s">
        <v>155</v>
      </c>
      <c r="N250" s="72" t="s">
        <v>1101</v>
      </c>
      <c r="O250" s="72" t="s">
        <v>127</v>
      </c>
      <c r="P250" s="72" t="s">
        <v>1102</v>
      </c>
      <c r="Q250" s="72" t="s">
        <v>129</v>
      </c>
      <c r="R250" s="72">
        <v>19380101</v>
      </c>
      <c r="S250" s="72">
        <v>42</v>
      </c>
      <c r="T250" s="72">
        <v>80</v>
      </c>
      <c r="U250" s="72">
        <v>1</v>
      </c>
      <c r="V250" s="72" t="s">
        <v>1654</v>
      </c>
      <c r="W250" s="72" t="s">
        <v>130</v>
      </c>
      <c r="X250" s="72">
        <v>45</v>
      </c>
      <c r="Y250" s="72">
        <v>3</v>
      </c>
      <c r="Z250" s="72" t="s">
        <v>546</v>
      </c>
      <c r="AA250" s="72" t="s">
        <v>146</v>
      </c>
      <c r="AB250" s="72" t="s">
        <v>124</v>
      </c>
      <c r="AC250" s="72"/>
      <c r="AD250" s="72" t="s">
        <v>132</v>
      </c>
      <c r="AE250" s="72" t="s">
        <v>225</v>
      </c>
      <c r="AF250" s="72"/>
      <c r="AG250" s="72"/>
      <c r="AH250" s="72"/>
      <c r="AI250" s="72"/>
      <c r="AJ250" s="72" t="s">
        <v>134</v>
      </c>
      <c r="AK250" s="72"/>
      <c r="AL250" s="72">
        <v>0</v>
      </c>
      <c r="AM250" s="72">
        <v>1</v>
      </c>
      <c r="AN250" s="72" t="s">
        <v>1655</v>
      </c>
      <c r="AO250" s="72">
        <v>3</v>
      </c>
      <c r="AP250" s="72" t="s">
        <v>712</v>
      </c>
      <c r="AQ250" s="72" t="s">
        <v>74</v>
      </c>
      <c r="AR250" s="72" t="s">
        <v>125</v>
      </c>
      <c r="AS250" s="72" t="s">
        <v>1886</v>
      </c>
      <c r="AT250" s="72" t="s">
        <v>1887</v>
      </c>
      <c r="AU250" s="72"/>
      <c r="AV250" s="72" t="s">
        <v>1888</v>
      </c>
      <c r="AW250" s="72" t="s">
        <v>1656</v>
      </c>
      <c r="AX250" s="72" t="s">
        <v>1656</v>
      </c>
      <c r="AY250" s="72" t="s">
        <v>1656</v>
      </c>
      <c r="AZ250" s="72" t="s">
        <v>1656</v>
      </c>
      <c r="BA250" s="72" t="s">
        <v>1657</v>
      </c>
      <c r="BB250" s="72" t="s">
        <v>1657</v>
      </c>
      <c r="BC250" s="72" t="s">
        <v>1657</v>
      </c>
      <c r="BD250" s="72" t="s">
        <v>1657</v>
      </c>
      <c r="BE250" s="72" t="s">
        <v>1657</v>
      </c>
    </row>
    <row r="251" spans="1:57">
      <c r="A251" s="72">
        <v>249762</v>
      </c>
      <c r="B251" s="72">
        <v>2562</v>
      </c>
      <c r="C251" s="72">
        <v>1</v>
      </c>
      <c r="D251" s="72" t="s">
        <v>1901</v>
      </c>
      <c r="E251" s="72" t="s">
        <v>1091</v>
      </c>
      <c r="F251" s="72">
        <v>41334</v>
      </c>
      <c r="G251" s="72" t="s">
        <v>262</v>
      </c>
      <c r="H251" s="72">
        <v>10958</v>
      </c>
      <c r="I251" s="72" t="s">
        <v>124</v>
      </c>
      <c r="J251" s="72">
        <v>10</v>
      </c>
      <c r="K251" s="72">
        <v>14632</v>
      </c>
      <c r="L251" s="72">
        <v>7</v>
      </c>
      <c r="M251" s="72" t="s">
        <v>141</v>
      </c>
      <c r="N251" s="72" t="s">
        <v>1092</v>
      </c>
      <c r="O251" s="72" t="s">
        <v>150</v>
      </c>
      <c r="P251" s="72" t="s">
        <v>1093</v>
      </c>
      <c r="Q251" s="72" t="s">
        <v>152</v>
      </c>
      <c r="R251" s="72">
        <v>19550720</v>
      </c>
      <c r="S251" s="72">
        <v>48</v>
      </c>
      <c r="T251" s="72">
        <v>63</v>
      </c>
      <c r="U251" s="72">
        <v>1</v>
      </c>
      <c r="V251" s="72" t="s">
        <v>1654</v>
      </c>
      <c r="W251" s="72" t="s">
        <v>130</v>
      </c>
      <c r="X251" s="72">
        <v>48</v>
      </c>
      <c r="Y251" s="72">
        <v>8</v>
      </c>
      <c r="Z251" s="72" t="s">
        <v>11</v>
      </c>
      <c r="AA251" s="72" t="s">
        <v>11</v>
      </c>
      <c r="AB251" s="72" t="s">
        <v>124</v>
      </c>
      <c r="AC251" s="72">
        <v>924599809</v>
      </c>
      <c r="AD251" s="72" t="s">
        <v>132</v>
      </c>
      <c r="AE251" s="72" t="s">
        <v>140</v>
      </c>
      <c r="AF251" s="72"/>
      <c r="AG251" s="72" t="s">
        <v>133</v>
      </c>
      <c r="AH251" s="72"/>
      <c r="AI251" s="72" t="s">
        <v>133</v>
      </c>
      <c r="AJ251" s="72" t="s">
        <v>134</v>
      </c>
      <c r="AK251" s="72" t="s">
        <v>135</v>
      </c>
      <c r="AL251" s="72">
        <v>0</v>
      </c>
      <c r="AM251" s="72">
        <v>1</v>
      </c>
      <c r="AN251" s="72" t="s">
        <v>1655</v>
      </c>
      <c r="AO251" s="72">
        <v>0</v>
      </c>
      <c r="AP251" s="72"/>
      <c r="AQ251" s="72" t="s">
        <v>35</v>
      </c>
      <c r="AR251" s="72"/>
      <c r="AS251" s="72"/>
      <c r="AT251" s="72"/>
      <c r="AU251" s="72"/>
      <c r="AV251" s="72" t="s">
        <v>2128</v>
      </c>
      <c r="AW251" s="72" t="s">
        <v>1657</v>
      </c>
      <c r="AX251" s="72" t="s">
        <v>1657</v>
      </c>
      <c r="AY251" s="72" t="s">
        <v>1657</v>
      </c>
      <c r="AZ251" s="72" t="s">
        <v>1657</v>
      </c>
      <c r="BA251" s="72" t="s">
        <v>1657</v>
      </c>
      <c r="BB251" s="72" t="s">
        <v>1656</v>
      </c>
      <c r="BC251" s="72" t="s">
        <v>1657</v>
      </c>
      <c r="BD251" s="72" t="s">
        <v>1657</v>
      </c>
      <c r="BE251" s="72" t="s">
        <v>1657</v>
      </c>
    </row>
    <row r="252" spans="1:57">
      <c r="A252" s="72">
        <v>292948</v>
      </c>
      <c r="B252" s="72">
        <v>2562</v>
      </c>
      <c r="C252" s="72">
        <v>1</v>
      </c>
      <c r="D252" s="72" t="s">
        <v>1850</v>
      </c>
      <c r="E252" s="72" t="s">
        <v>397</v>
      </c>
      <c r="F252" s="72">
        <v>44395</v>
      </c>
      <c r="G252" s="72" t="s">
        <v>398</v>
      </c>
      <c r="H252" s="72">
        <v>10960</v>
      </c>
      <c r="I252" s="72" t="s">
        <v>124</v>
      </c>
      <c r="J252" s="72">
        <v>10</v>
      </c>
      <c r="K252" s="72">
        <v>14632</v>
      </c>
      <c r="L252" s="72">
        <v>7</v>
      </c>
      <c r="M252" s="72" t="s">
        <v>229</v>
      </c>
      <c r="N252" s="72" t="s">
        <v>399</v>
      </c>
      <c r="O252" s="72" t="s">
        <v>150</v>
      </c>
      <c r="P252" s="72" t="s">
        <v>400</v>
      </c>
      <c r="Q252" s="72" t="s">
        <v>152</v>
      </c>
      <c r="R252" s="72">
        <v>19630716</v>
      </c>
      <c r="S252" s="72">
        <v>45</v>
      </c>
      <c r="T252" s="72">
        <v>55</v>
      </c>
      <c r="U252" s="72">
        <v>1</v>
      </c>
      <c r="V252" s="72" t="s">
        <v>1654</v>
      </c>
      <c r="W252" s="72" t="s">
        <v>130</v>
      </c>
      <c r="X252" s="72">
        <v>38</v>
      </c>
      <c r="Y252" s="72">
        <v>13</v>
      </c>
      <c r="Z252" s="72" t="s">
        <v>401</v>
      </c>
      <c r="AA252" s="72" t="s">
        <v>6</v>
      </c>
      <c r="AB252" s="72" t="s">
        <v>124</v>
      </c>
      <c r="AC252" s="72">
        <v>981179767</v>
      </c>
      <c r="AD252" s="72" t="s">
        <v>132</v>
      </c>
      <c r="AE252" s="72" t="s">
        <v>198</v>
      </c>
      <c r="AF252" s="72"/>
      <c r="AG252" s="72"/>
      <c r="AH252" s="72"/>
      <c r="AI252" s="72"/>
      <c r="AJ252" s="72" t="s">
        <v>134</v>
      </c>
      <c r="AK252" s="72" t="s">
        <v>135</v>
      </c>
      <c r="AL252" s="72">
        <v>0</v>
      </c>
      <c r="AM252" s="72">
        <v>1</v>
      </c>
      <c r="AN252" s="72" t="s">
        <v>1655</v>
      </c>
      <c r="AO252" s="72">
        <v>0</v>
      </c>
      <c r="AP252" s="72"/>
      <c r="AQ252" s="72" t="s">
        <v>35</v>
      </c>
      <c r="AR252" s="72"/>
      <c r="AS252" s="72"/>
      <c r="AT252" s="72"/>
      <c r="AU252" s="72"/>
      <c r="AV252" s="72" t="s">
        <v>2121</v>
      </c>
      <c r="AW252" s="72" t="s">
        <v>1656</v>
      </c>
      <c r="AX252" s="72" t="s">
        <v>1656</v>
      </c>
      <c r="AY252" s="72" t="s">
        <v>1657</v>
      </c>
      <c r="AZ252" s="72" t="s">
        <v>1657</v>
      </c>
      <c r="BA252" s="72" t="s">
        <v>1657</v>
      </c>
      <c r="BB252" s="72" t="s">
        <v>1657</v>
      </c>
      <c r="BC252" s="72" t="s">
        <v>1657</v>
      </c>
      <c r="BD252" s="72" t="s">
        <v>1657</v>
      </c>
      <c r="BE252" s="72" t="s">
        <v>1657</v>
      </c>
    </row>
    <row r="253" spans="1:57">
      <c r="A253" s="72">
        <v>75373</v>
      </c>
      <c r="B253" s="72">
        <v>2562</v>
      </c>
      <c r="C253" s="72">
        <v>1</v>
      </c>
      <c r="D253" s="72" t="s">
        <v>1918</v>
      </c>
      <c r="E253" s="72" t="s">
        <v>1155</v>
      </c>
      <c r="F253" s="72">
        <v>21301</v>
      </c>
      <c r="G253" s="72" t="s">
        <v>555</v>
      </c>
      <c r="H253" s="72">
        <v>10959</v>
      </c>
      <c r="I253" s="72" t="s">
        <v>124</v>
      </c>
      <c r="J253" s="72">
        <v>10</v>
      </c>
      <c r="K253" s="72">
        <v>14632</v>
      </c>
      <c r="L253" s="72">
        <v>7</v>
      </c>
      <c r="M253" s="72" t="s">
        <v>309</v>
      </c>
      <c r="N253" s="72" t="s">
        <v>1156</v>
      </c>
      <c r="O253" s="72" t="s">
        <v>127</v>
      </c>
      <c r="P253" s="72" t="s">
        <v>1157</v>
      </c>
      <c r="Q253" s="72" t="s">
        <v>129</v>
      </c>
      <c r="R253" s="72">
        <v>19510301</v>
      </c>
      <c r="S253" s="72">
        <v>44</v>
      </c>
      <c r="T253" s="72">
        <v>67</v>
      </c>
      <c r="U253" s="72">
        <v>1</v>
      </c>
      <c r="V253" s="72" t="s">
        <v>1654</v>
      </c>
      <c r="W253" s="72" t="s">
        <v>219</v>
      </c>
      <c r="X253" s="72">
        <v>55</v>
      </c>
      <c r="Y253" s="72">
        <v>16</v>
      </c>
      <c r="Z253" s="72" t="s">
        <v>1158</v>
      </c>
      <c r="AA253" s="72" t="s">
        <v>18</v>
      </c>
      <c r="AB253" s="72" t="s">
        <v>124</v>
      </c>
      <c r="AC253" s="72"/>
      <c r="AD253" s="72" t="s">
        <v>132</v>
      </c>
      <c r="AE253" s="72" t="s">
        <v>198</v>
      </c>
      <c r="AF253" s="72"/>
      <c r="AG253" s="72" t="s">
        <v>133</v>
      </c>
      <c r="AH253" s="72"/>
      <c r="AI253" s="72"/>
      <c r="AJ253" s="72" t="s">
        <v>134</v>
      </c>
      <c r="AK253" s="72" t="s">
        <v>135</v>
      </c>
      <c r="AL253" s="72">
        <v>0</v>
      </c>
      <c r="AM253" s="72">
        <v>1</v>
      </c>
      <c r="AN253" s="72" t="s">
        <v>1655</v>
      </c>
      <c r="AO253" s="72">
        <v>0</v>
      </c>
      <c r="AP253" s="72"/>
      <c r="AQ253" s="72" t="s">
        <v>35</v>
      </c>
      <c r="AR253" s="72"/>
      <c r="AS253" s="72"/>
      <c r="AT253" s="72"/>
      <c r="AU253" s="72"/>
      <c r="AV253" s="72" t="s">
        <v>2120</v>
      </c>
      <c r="AW253" s="72" t="s">
        <v>1657</v>
      </c>
      <c r="AX253" s="72" t="s">
        <v>1656</v>
      </c>
      <c r="AY253" s="72" t="s">
        <v>1656</v>
      </c>
      <c r="AZ253" s="72" t="s">
        <v>1657</v>
      </c>
      <c r="BA253" s="72" t="s">
        <v>1657</v>
      </c>
      <c r="BB253" s="72" t="s">
        <v>1657</v>
      </c>
      <c r="BC253" s="72" t="s">
        <v>1657</v>
      </c>
      <c r="BD253" s="72" t="s">
        <v>1657</v>
      </c>
      <c r="BE253" s="72" t="s">
        <v>1657</v>
      </c>
    </row>
    <row r="254" spans="1:57">
      <c r="A254" s="72">
        <v>118892</v>
      </c>
      <c r="B254" s="72">
        <v>2562</v>
      </c>
      <c r="C254" s="72">
        <v>1</v>
      </c>
      <c r="D254" s="72" t="s">
        <v>1662</v>
      </c>
      <c r="E254" s="72" t="s">
        <v>142</v>
      </c>
      <c r="F254" s="72">
        <v>1484493</v>
      </c>
      <c r="G254" s="73">
        <v>241557</v>
      </c>
      <c r="H254" s="72">
        <v>10669</v>
      </c>
      <c r="I254" s="72" t="s">
        <v>124</v>
      </c>
      <c r="J254" s="72">
        <v>10</v>
      </c>
      <c r="K254" s="72">
        <v>14632</v>
      </c>
      <c r="L254" s="72">
        <v>5</v>
      </c>
      <c r="M254" s="72" t="s">
        <v>125</v>
      </c>
      <c r="N254" s="72" t="s">
        <v>143</v>
      </c>
      <c r="O254" s="72" t="s">
        <v>127</v>
      </c>
      <c r="P254" s="72" t="s">
        <v>144</v>
      </c>
      <c r="Q254" s="72" t="s">
        <v>129</v>
      </c>
      <c r="R254" s="72">
        <v>19710408</v>
      </c>
      <c r="S254" s="72">
        <v>47</v>
      </c>
      <c r="T254" s="72">
        <v>47</v>
      </c>
      <c r="U254" s="72">
        <v>1</v>
      </c>
      <c r="V254" s="72" t="s">
        <v>1654</v>
      </c>
      <c r="W254" s="72" t="s">
        <v>130</v>
      </c>
      <c r="X254" s="72">
        <v>13</v>
      </c>
      <c r="Y254" s="72">
        <v>8</v>
      </c>
      <c r="Z254" s="72" t="s">
        <v>145</v>
      </c>
      <c r="AA254" s="72" t="s">
        <v>146</v>
      </c>
      <c r="AB254" s="72" t="s">
        <v>124</v>
      </c>
      <c r="AC254" s="72">
        <v>943044478</v>
      </c>
      <c r="AD254" s="72" t="s">
        <v>132</v>
      </c>
      <c r="AE254" s="72" t="s">
        <v>133</v>
      </c>
      <c r="AF254" s="72"/>
      <c r="AG254" s="72"/>
      <c r="AH254" s="72" t="s">
        <v>133</v>
      </c>
      <c r="AI254" s="72"/>
      <c r="AJ254" s="72" t="s">
        <v>133</v>
      </c>
      <c r="AK254" s="72" t="s">
        <v>135</v>
      </c>
      <c r="AL254" s="72">
        <v>0</v>
      </c>
      <c r="AM254" s="72">
        <v>1</v>
      </c>
      <c r="AN254" s="72" t="s">
        <v>1655</v>
      </c>
      <c r="AO254" s="72">
        <v>0</v>
      </c>
      <c r="AP254" s="72"/>
      <c r="AQ254" s="72" t="s">
        <v>35</v>
      </c>
      <c r="AR254" s="72"/>
      <c r="AS254" s="72"/>
      <c r="AT254" s="72"/>
      <c r="AU254" s="72"/>
      <c r="AV254" s="73">
        <v>43648</v>
      </c>
      <c r="AW254" s="72" t="s">
        <v>1656</v>
      </c>
      <c r="AX254" s="72" t="s">
        <v>1657</v>
      </c>
      <c r="AY254" s="72" t="s">
        <v>1656</v>
      </c>
      <c r="AZ254" s="72" t="s">
        <v>1657</v>
      </c>
      <c r="BA254" s="72" t="s">
        <v>1657</v>
      </c>
      <c r="BB254" s="72" t="s">
        <v>1657</v>
      </c>
      <c r="BC254" s="72" t="s">
        <v>1657</v>
      </c>
      <c r="BD254" s="72" t="s">
        <v>1657</v>
      </c>
      <c r="BE254" s="72" t="s">
        <v>1657</v>
      </c>
    </row>
    <row r="255" spans="1:57">
      <c r="A255" s="72">
        <v>119007</v>
      </c>
      <c r="B255" s="72">
        <v>2562</v>
      </c>
      <c r="C255" s="72">
        <v>1</v>
      </c>
      <c r="D255" s="72" t="s">
        <v>1814</v>
      </c>
      <c r="E255" s="72" t="s">
        <v>1355</v>
      </c>
      <c r="F255" s="72">
        <v>215582</v>
      </c>
      <c r="G255" s="72" t="s">
        <v>326</v>
      </c>
      <c r="H255" s="72">
        <v>11443</v>
      </c>
      <c r="I255" s="72" t="s">
        <v>124</v>
      </c>
      <c r="J255" s="72">
        <v>10</v>
      </c>
      <c r="K255" s="72">
        <v>14632</v>
      </c>
      <c r="L255" s="72">
        <v>6</v>
      </c>
      <c r="M255" s="72" t="s">
        <v>184</v>
      </c>
      <c r="N255" s="72" t="s">
        <v>1356</v>
      </c>
      <c r="O255" s="72" t="s">
        <v>150</v>
      </c>
      <c r="P255" s="72" t="s">
        <v>1357</v>
      </c>
      <c r="Q255" s="72" t="s">
        <v>152</v>
      </c>
      <c r="R255" s="72">
        <v>19700216</v>
      </c>
      <c r="S255" s="72">
        <v>63</v>
      </c>
      <c r="T255" s="72">
        <v>48</v>
      </c>
      <c r="U255" s="72">
        <v>1</v>
      </c>
      <c r="V255" s="72" t="s">
        <v>1654</v>
      </c>
      <c r="W255" s="72" t="s">
        <v>130</v>
      </c>
      <c r="X255" s="72">
        <v>22</v>
      </c>
      <c r="Y255" s="72">
        <v>11</v>
      </c>
      <c r="Z255" s="72" t="s">
        <v>576</v>
      </c>
      <c r="AA255" s="72" t="s">
        <v>21</v>
      </c>
      <c r="AB255" s="72" t="s">
        <v>124</v>
      </c>
      <c r="AC255" s="72" t="s">
        <v>1358</v>
      </c>
      <c r="AD255" s="72" t="s">
        <v>132</v>
      </c>
      <c r="AE255" s="72" t="s">
        <v>198</v>
      </c>
      <c r="AF255" s="72"/>
      <c r="AG255" s="72" t="s">
        <v>133</v>
      </c>
      <c r="AH255" s="72"/>
      <c r="AI255" s="72" t="s">
        <v>133</v>
      </c>
      <c r="AJ255" s="72" t="s">
        <v>134</v>
      </c>
      <c r="AK255" s="72" t="s">
        <v>135</v>
      </c>
      <c r="AL255" s="72">
        <v>0</v>
      </c>
      <c r="AM255" s="72">
        <v>1</v>
      </c>
      <c r="AN255" s="72" t="s">
        <v>1655</v>
      </c>
      <c r="AO255" s="72">
        <v>0</v>
      </c>
      <c r="AP255" s="72"/>
      <c r="AQ255" s="72" t="s">
        <v>35</v>
      </c>
      <c r="AR255" s="72"/>
      <c r="AS255" s="72"/>
      <c r="AT255" s="72"/>
      <c r="AU255" s="72"/>
      <c r="AV255" s="73">
        <v>43558</v>
      </c>
      <c r="AW255" s="72" t="s">
        <v>1656</v>
      </c>
      <c r="AX255" s="72" t="s">
        <v>1656</v>
      </c>
      <c r="AY255" s="72" t="s">
        <v>1657</v>
      </c>
      <c r="AZ255" s="72" t="s">
        <v>1657</v>
      </c>
      <c r="BA255" s="72" t="s">
        <v>1657</v>
      </c>
      <c r="BB255" s="72" t="s">
        <v>1657</v>
      </c>
      <c r="BC255" s="72" t="s">
        <v>1657</v>
      </c>
      <c r="BD255" s="72" t="s">
        <v>1657</v>
      </c>
      <c r="BE255" s="72" t="s">
        <v>1657</v>
      </c>
    </row>
    <row r="256" spans="1:57">
      <c r="A256" s="72">
        <v>204606</v>
      </c>
      <c r="B256" s="72">
        <v>2562</v>
      </c>
      <c r="C256" s="72">
        <v>1</v>
      </c>
      <c r="D256" s="72" t="s">
        <v>1775</v>
      </c>
      <c r="E256" s="72" t="s">
        <v>528</v>
      </c>
      <c r="F256" s="72">
        <v>203740</v>
      </c>
      <c r="G256" s="72" t="s">
        <v>398</v>
      </c>
      <c r="H256" s="72">
        <v>10947</v>
      </c>
      <c r="I256" s="72" t="s">
        <v>124</v>
      </c>
      <c r="J256" s="72">
        <v>10</v>
      </c>
      <c r="K256" s="72">
        <v>14632</v>
      </c>
      <c r="L256" s="72">
        <v>7</v>
      </c>
      <c r="M256" s="72" t="s">
        <v>529</v>
      </c>
      <c r="N256" s="72" t="s">
        <v>530</v>
      </c>
      <c r="O256" s="72" t="s">
        <v>127</v>
      </c>
      <c r="P256" s="72" t="s">
        <v>531</v>
      </c>
      <c r="Q256" s="72" t="s">
        <v>129</v>
      </c>
      <c r="R256" s="72">
        <v>19710101</v>
      </c>
      <c r="S256" s="72">
        <v>50</v>
      </c>
      <c r="T256" s="72">
        <v>47</v>
      </c>
      <c r="U256" s="72">
        <v>1</v>
      </c>
      <c r="V256" s="72" t="s">
        <v>1654</v>
      </c>
      <c r="W256" s="72" t="s">
        <v>219</v>
      </c>
      <c r="X256" s="72">
        <v>1</v>
      </c>
      <c r="Y256" s="72">
        <v>13</v>
      </c>
      <c r="Z256" s="72" t="s">
        <v>532</v>
      </c>
      <c r="AA256" s="72" t="s">
        <v>9</v>
      </c>
      <c r="AB256" s="72" t="s">
        <v>124</v>
      </c>
      <c r="AC256" s="72"/>
      <c r="AD256" s="72" t="s">
        <v>132</v>
      </c>
      <c r="AE256" s="72" t="s">
        <v>140</v>
      </c>
      <c r="AF256" s="72"/>
      <c r="AG256" s="72" t="s">
        <v>133</v>
      </c>
      <c r="AH256" s="72"/>
      <c r="AI256" s="72"/>
      <c r="AJ256" s="72" t="s">
        <v>134</v>
      </c>
      <c r="AK256" s="72" t="s">
        <v>135</v>
      </c>
      <c r="AL256" s="72">
        <v>0</v>
      </c>
      <c r="AM256" s="72">
        <v>1</v>
      </c>
      <c r="AN256" s="72" t="s">
        <v>1655</v>
      </c>
      <c r="AO256" s="72">
        <v>0</v>
      </c>
      <c r="AP256" s="72"/>
      <c r="AQ256" s="72" t="s">
        <v>35</v>
      </c>
      <c r="AR256" s="72"/>
      <c r="AS256" s="72"/>
      <c r="AT256" s="72"/>
      <c r="AU256" s="72"/>
      <c r="AV256" s="72" t="s">
        <v>1688</v>
      </c>
      <c r="AW256" s="72" t="s">
        <v>1656</v>
      </c>
      <c r="AX256" s="72" t="s">
        <v>1656</v>
      </c>
      <c r="AY256" s="72" t="s">
        <v>1657</v>
      </c>
      <c r="AZ256" s="72" t="s">
        <v>1657</v>
      </c>
      <c r="BA256" s="72" t="s">
        <v>1657</v>
      </c>
      <c r="BB256" s="72" t="s">
        <v>1657</v>
      </c>
      <c r="BC256" s="72" t="s">
        <v>1657</v>
      </c>
      <c r="BD256" s="72" t="s">
        <v>1657</v>
      </c>
      <c r="BE256" s="72" t="s">
        <v>1657</v>
      </c>
    </row>
    <row r="257" spans="1:57">
      <c r="A257" s="72">
        <v>204993</v>
      </c>
      <c r="B257" s="72">
        <v>2562</v>
      </c>
      <c r="C257" s="72">
        <v>1</v>
      </c>
      <c r="D257" s="72" t="s">
        <v>2026</v>
      </c>
      <c r="E257" s="72" t="s">
        <v>2027</v>
      </c>
      <c r="F257" s="72">
        <v>2215784</v>
      </c>
      <c r="G257" s="72" t="s">
        <v>2028</v>
      </c>
      <c r="H257" s="72">
        <v>10949</v>
      </c>
      <c r="I257" s="72" t="s">
        <v>124</v>
      </c>
      <c r="J257" s="72">
        <v>10</v>
      </c>
      <c r="K257" s="72">
        <v>14632</v>
      </c>
      <c r="L257" s="72">
        <v>7</v>
      </c>
      <c r="M257" s="72" t="s">
        <v>631</v>
      </c>
      <c r="N257" s="72" t="s">
        <v>2029</v>
      </c>
      <c r="O257" s="72" t="s">
        <v>157</v>
      </c>
      <c r="P257" s="72" t="s">
        <v>2030</v>
      </c>
      <c r="Q257" s="72" t="s">
        <v>152</v>
      </c>
      <c r="R257" s="72">
        <v>19731126</v>
      </c>
      <c r="S257" s="72">
        <v>43</v>
      </c>
      <c r="T257" s="72">
        <v>45</v>
      </c>
      <c r="U257" s="72">
        <v>1</v>
      </c>
      <c r="V257" s="72" t="s">
        <v>1654</v>
      </c>
      <c r="W257" s="72" t="s">
        <v>219</v>
      </c>
      <c r="X257" s="72" t="s">
        <v>2031</v>
      </c>
      <c r="Y257" s="72">
        <v>6</v>
      </c>
      <c r="Z257" s="72" t="s">
        <v>925</v>
      </c>
      <c r="AA257" s="72" t="s">
        <v>23</v>
      </c>
      <c r="AB257" s="72" t="s">
        <v>124</v>
      </c>
      <c r="AC257" s="72"/>
      <c r="AD257" s="72" t="s">
        <v>132</v>
      </c>
      <c r="AE257" s="72" t="s">
        <v>198</v>
      </c>
      <c r="AF257" s="72"/>
      <c r="AG257" s="72" t="s">
        <v>133</v>
      </c>
      <c r="AH257" s="72"/>
      <c r="AI257" s="72"/>
      <c r="AJ257" s="72" t="s">
        <v>134</v>
      </c>
      <c r="AK257" s="72" t="s">
        <v>135</v>
      </c>
      <c r="AL257" s="72">
        <v>0</v>
      </c>
      <c r="AM257" s="72">
        <v>1</v>
      </c>
      <c r="AN257" s="72" t="s">
        <v>1655</v>
      </c>
      <c r="AO257" s="72">
        <v>0</v>
      </c>
      <c r="AP257" s="72"/>
      <c r="AQ257" s="72" t="s">
        <v>35</v>
      </c>
      <c r="AR257" s="72"/>
      <c r="AS257" s="72"/>
      <c r="AT257" s="72"/>
      <c r="AU257" s="72"/>
      <c r="AV257" s="72" t="s">
        <v>1751</v>
      </c>
      <c r="AW257" s="72" t="s">
        <v>1656</v>
      </c>
      <c r="AX257" s="72" t="s">
        <v>1656</v>
      </c>
      <c r="AY257" s="72" t="s">
        <v>1657</v>
      </c>
      <c r="AZ257" s="72" t="s">
        <v>1657</v>
      </c>
      <c r="BA257" s="72" t="s">
        <v>1657</v>
      </c>
      <c r="BB257" s="72" t="s">
        <v>1657</v>
      </c>
      <c r="BC257" s="72" t="s">
        <v>1657</v>
      </c>
      <c r="BD257" s="72" t="s">
        <v>1657</v>
      </c>
      <c r="BE257" s="72" t="s">
        <v>1657</v>
      </c>
    </row>
    <row r="258" spans="1:57">
      <c r="A258" s="72">
        <v>205120</v>
      </c>
      <c r="B258" s="72">
        <v>2562</v>
      </c>
      <c r="C258" s="72">
        <v>1</v>
      </c>
      <c r="D258" s="72" t="s">
        <v>1910</v>
      </c>
      <c r="E258" s="72" t="s">
        <v>629</v>
      </c>
      <c r="F258" s="72">
        <v>118472</v>
      </c>
      <c r="G258" s="72" t="s">
        <v>630</v>
      </c>
      <c r="H258" s="72">
        <v>10949</v>
      </c>
      <c r="I258" s="72" t="s">
        <v>124</v>
      </c>
      <c r="J258" s="72">
        <v>10</v>
      </c>
      <c r="K258" s="72">
        <v>14632</v>
      </c>
      <c r="L258" s="72">
        <v>7</v>
      </c>
      <c r="M258" s="72" t="s">
        <v>631</v>
      </c>
      <c r="N258" s="72" t="s">
        <v>632</v>
      </c>
      <c r="O258" s="72" t="s">
        <v>150</v>
      </c>
      <c r="P258" s="72" t="s">
        <v>633</v>
      </c>
      <c r="Q258" s="72" t="s">
        <v>152</v>
      </c>
      <c r="R258" s="72">
        <v>19560101</v>
      </c>
      <c r="S258" s="72">
        <v>52.2</v>
      </c>
      <c r="T258" s="72">
        <v>62</v>
      </c>
      <c r="U258" s="72">
        <v>1</v>
      </c>
      <c r="V258" s="72" t="s">
        <v>1654</v>
      </c>
      <c r="W258" s="72" t="s">
        <v>219</v>
      </c>
      <c r="X258" s="72">
        <v>48</v>
      </c>
      <c r="Y258" s="72">
        <v>1</v>
      </c>
      <c r="Z258" s="72" t="s">
        <v>634</v>
      </c>
      <c r="AA258" s="72" t="s">
        <v>23</v>
      </c>
      <c r="AB258" s="72" t="s">
        <v>124</v>
      </c>
      <c r="AC258" s="72"/>
      <c r="AD258" s="72" t="s">
        <v>132</v>
      </c>
      <c r="AE258" s="72"/>
      <c r="AF258" s="72"/>
      <c r="AG258" s="72" t="s">
        <v>133</v>
      </c>
      <c r="AH258" s="72"/>
      <c r="AI258" s="72"/>
      <c r="AJ258" s="72" t="s">
        <v>134</v>
      </c>
      <c r="AK258" s="72" t="s">
        <v>135</v>
      </c>
      <c r="AL258" s="72">
        <v>0</v>
      </c>
      <c r="AM258" s="72">
        <v>1</v>
      </c>
      <c r="AN258" s="72" t="s">
        <v>1655</v>
      </c>
      <c r="AO258" s="72">
        <v>0</v>
      </c>
      <c r="AP258" s="72"/>
      <c r="AQ258" s="72" t="s">
        <v>35</v>
      </c>
      <c r="AR258" s="72"/>
      <c r="AS258" s="72"/>
      <c r="AT258" s="72"/>
      <c r="AU258" s="72"/>
      <c r="AV258" s="72" t="s">
        <v>2121</v>
      </c>
      <c r="AW258" s="72" t="s">
        <v>1656</v>
      </c>
      <c r="AX258" s="72" t="s">
        <v>1656</v>
      </c>
      <c r="AY258" s="72" t="s">
        <v>1657</v>
      </c>
      <c r="AZ258" s="72" t="s">
        <v>1657</v>
      </c>
      <c r="BA258" s="72" t="s">
        <v>1657</v>
      </c>
      <c r="BB258" s="72" t="s">
        <v>1657</v>
      </c>
      <c r="BC258" s="72" t="s">
        <v>1657</v>
      </c>
      <c r="BD258" s="72" t="s">
        <v>1657</v>
      </c>
      <c r="BE258" s="72" t="s">
        <v>1657</v>
      </c>
    </row>
    <row r="259" spans="1:57">
      <c r="A259" s="72">
        <v>247967</v>
      </c>
      <c r="B259" s="72">
        <v>2562</v>
      </c>
      <c r="C259" s="72">
        <v>1</v>
      </c>
      <c r="D259" s="72" t="s">
        <v>1704</v>
      </c>
      <c r="E259" s="72" t="s">
        <v>497</v>
      </c>
      <c r="F259" s="72">
        <v>247794</v>
      </c>
      <c r="G259" s="72" t="s">
        <v>498</v>
      </c>
      <c r="H259" s="72">
        <v>10951</v>
      </c>
      <c r="I259" s="72" t="s">
        <v>124</v>
      </c>
      <c r="J259" s="72">
        <v>10</v>
      </c>
      <c r="K259" s="72">
        <v>14632</v>
      </c>
      <c r="L259" s="72">
        <v>7</v>
      </c>
      <c r="M259" s="72" t="s">
        <v>499</v>
      </c>
      <c r="N259" s="72" t="s">
        <v>500</v>
      </c>
      <c r="O259" s="72" t="s">
        <v>150</v>
      </c>
      <c r="P259" s="72" t="s">
        <v>501</v>
      </c>
      <c r="Q259" s="72" t="s">
        <v>152</v>
      </c>
      <c r="R259" s="72">
        <v>19590101</v>
      </c>
      <c r="S259" s="72">
        <v>39</v>
      </c>
      <c r="T259" s="72">
        <v>60</v>
      </c>
      <c r="U259" s="72">
        <v>1</v>
      </c>
      <c r="V259" s="72" t="s">
        <v>1654</v>
      </c>
      <c r="W259" s="72" t="s">
        <v>219</v>
      </c>
      <c r="X259" s="72">
        <v>3</v>
      </c>
      <c r="Y259" s="72">
        <v>5</v>
      </c>
      <c r="Z259" s="72" t="s">
        <v>502</v>
      </c>
      <c r="AA259" s="72" t="s">
        <v>12</v>
      </c>
      <c r="AB259" s="72" t="s">
        <v>124</v>
      </c>
      <c r="AC259" s="72"/>
      <c r="AD259" s="72" t="s">
        <v>132</v>
      </c>
      <c r="AE259" s="72" t="s">
        <v>133</v>
      </c>
      <c r="AF259" s="72"/>
      <c r="AG259" s="72"/>
      <c r="AH259" s="72"/>
      <c r="AI259" s="72"/>
      <c r="AJ259" s="72" t="s">
        <v>133</v>
      </c>
      <c r="AK259" s="72"/>
      <c r="AL259" s="72">
        <v>0</v>
      </c>
      <c r="AM259" s="72">
        <v>1</v>
      </c>
      <c r="AN259" s="72" t="s">
        <v>1655</v>
      </c>
      <c r="AO259" s="72">
        <v>3</v>
      </c>
      <c r="AP259" s="72" t="s">
        <v>2138</v>
      </c>
      <c r="AQ259" s="72" t="s">
        <v>74</v>
      </c>
      <c r="AR259" s="72" t="s">
        <v>125</v>
      </c>
      <c r="AS259" s="72"/>
      <c r="AT259" s="72" t="s">
        <v>173</v>
      </c>
      <c r="AU259" s="72"/>
      <c r="AV259" s="73">
        <v>43678</v>
      </c>
      <c r="AW259" s="72" t="s">
        <v>1656</v>
      </c>
      <c r="AX259" s="72" t="s">
        <v>1656</v>
      </c>
      <c r="AY259" s="72" t="s">
        <v>1656</v>
      </c>
      <c r="AZ259" s="72" t="s">
        <v>1657</v>
      </c>
      <c r="BA259" s="72" t="s">
        <v>1657</v>
      </c>
      <c r="BB259" s="72" t="s">
        <v>1657</v>
      </c>
      <c r="BC259" s="72" t="s">
        <v>1657</v>
      </c>
      <c r="BD259" s="72" t="s">
        <v>1657</v>
      </c>
      <c r="BE259" s="72" t="s">
        <v>1657</v>
      </c>
    </row>
    <row r="260" spans="1:57">
      <c r="A260" s="72">
        <v>248382</v>
      </c>
      <c r="B260" s="72">
        <v>2562</v>
      </c>
      <c r="C260" s="72">
        <v>1</v>
      </c>
      <c r="D260" s="72" t="s">
        <v>1984</v>
      </c>
      <c r="E260" s="72" t="s">
        <v>1262</v>
      </c>
      <c r="F260" s="72">
        <v>5987</v>
      </c>
      <c r="G260" s="72" t="s">
        <v>357</v>
      </c>
      <c r="H260" s="72">
        <v>10948</v>
      </c>
      <c r="I260" s="72" t="s">
        <v>124</v>
      </c>
      <c r="J260" s="72">
        <v>10</v>
      </c>
      <c r="K260" s="72">
        <v>14632</v>
      </c>
      <c r="L260" s="72">
        <v>7</v>
      </c>
      <c r="M260" s="72" t="s">
        <v>340</v>
      </c>
      <c r="N260" s="72" t="s">
        <v>1263</v>
      </c>
      <c r="O260" s="72" t="s">
        <v>127</v>
      </c>
      <c r="P260" s="72" t="s">
        <v>1264</v>
      </c>
      <c r="Q260" s="72" t="s">
        <v>129</v>
      </c>
      <c r="R260" s="72">
        <v>19570705</v>
      </c>
      <c r="S260" s="72">
        <v>70</v>
      </c>
      <c r="T260" s="72">
        <v>61</v>
      </c>
      <c r="U260" s="72">
        <v>1</v>
      </c>
      <c r="V260" s="72" t="s">
        <v>1654</v>
      </c>
      <c r="W260" s="72" t="s">
        <v>219</v>
      </c>
      <c r="X260" s="72">
        <v>18</v>
      </c>
      <c r="Y260" s="72">
        <v>12</v>
      </c>
      <c r="Z260" s="72" t="s">
        <v>1265</v>
      </c>
      <c r="AA260" s="72" t="s">
        <v>25</v>
      </c>
      <c r="AB260" s="72" t="s">
        <v>124</v>
      </c>
      <c r="AC260" s="72">
        <v>994686220</v>
      </c>
      <c r="AD260" s="72" t="s">
        <v>132</v>
      </c>
      <c r="AE260" s="72" t="s">
        <v>140</v>
      </c>
      <c r="AF260" s="72"/>
      <c r="AG260" s="72"/>
      <c r="AH260" s="72" t="s">
        <v>133</v>
      </c>
      <c r="AI260" s="72"/>
      <c r="AJ260" s="72" t="s">
        <v>134</v>
      </c>
      <c r="AK260" s="72" t="s">
        <v>135</v>
      </c>
      <c r="AL260" s="72">
        <v>0</v>
      </c>
      <c r="AM260" s="72">
        <v>1</v>
      </c>
      <c r="AN260" s="72" t="s">
        <v>1655</v>
      </c>
      <c r="AO260" s="72">
        <v>0</v>
      </c>
      <c r="AP260" s="72"/>
      <c r="AQ260" s="72" t="s">
        <v>35</v>
      </c>
      <c r="AR260" s="72"/>
      <c r="AS260" s="72"/>
      <c r="AT260" s="72"/>
      <c r="AU260" s="72"/>
      <c r="AV260" s="72" t="s">
        <v>2128</v>
      </c>
      <c r="AW260" s="72" t="s">
        <v>1656</v>
      </c>
      <c r="AX260" s="72" t="s">
        <v>1656</v>
      </c>
      <c r="AY260" s="72" t="s">
        <v>1657</v>
      </c>
      <c r="AZ260" s="72" t="s">
        <v>1657</v>
      </c>
      <c r="BA260" s="72" t="s">
        <v>1657</v>
      </c>
      <c r="BB260" s="72" t="s">
        <v>1657</v>
      </c>
      <c r="BC260" s="72" t="s">
        <v>1657</v>
      </c>
      <c r="BD260" s="72" t="s">
        <v>1657</v>
      </c>
      <c r="BE260" s="72" t="s">
        <v>1657</v>
      </c>
    </row>
    <row r="261" spans="1:57">
      <c r="A261" s="72">
        <v>291621</v>
      </c>
      <c r="B261" s="72">
        <v>2562</v>
      </c>
      <c r="C261" s="72">
        <v>1</v>
      </c>
      <c r="D261" s="72" t="s">
        <v>1843</v>
      </c>
      <c r="E261" s="72" t="s">
        <v>876</v>
      </c>
      <c r="F261" s="72">
        <v>153700</v>
      </c>
      <c r="G261" s="72" t="s">
        <v>458</v>
      </c>
      <c r="H261" s="72">
        <v>10950</v>
      </c>
      <c r="I261" s="72" t="s">
        <v>124</v>
      </c>
      <c r="J261" s="72">
        <v>10</v>
      </c>
      <c r="K261" s="72">
        <v>14632</v>
      </c>
      <c r="L261" s="72">
        <v>7</v>
      </c>
      <c r="M261" s="72" t="s">
        <v>393</v>
      </c>
      <c r="N261" s="72" t="s">
        <v>877</v>
      </c>
      <c r="O261" s="72" t="s">
        <v>150</v>
      </c>
      <c r="P261" s="72" t="s">
        <v>878</v>
      </c>
      <c r="Q261" s="72" t="s">
        <v>152</v>
      </c>
      <c r="R261" s="72">
        <v>19420809</v>
      </c>
      <c r="S261" s="72">
        <v>38.9</v>
      </c>
      <c r="T261" s="72">
        <v>76</v>
      </c>
      <c r="U261" s="72">
        <v>1</v>
      </c>
      <c r="V261" s="72" t="s">
        <v>1654</v>
      </c>
      <c r="W261" s="72" t="s">
        <v>130</v>
      </c>
      <c r="X261" s="72">
        <v>43</v>
      </c>
      <c r="Y261" s="72">
        <v>8</v>
      </c>
      <c r="Z261" s="72" t="s">
        <v>536</v>
      </c>
      <c r="AA261" s="72" t="s">
        <v>26</v>
      </c>
      <c r="AB261" s="72" t="s">
        <v>124</v>
      </c>
      <c r="AC261" s="72">
        <v>641154026</v>
      </c>
      <c r="AD261" s="72" t="s">
        <v>132</v>
      </c>
      <c r="AE261" s="72" t="s">
        <v>140</v>
      </c>
      <c r="AF261" s="72"/>
      <c r="AG261" s="72" t="s">
        <v>133</v>
      </c>
      <c r="AH261" s="72"/>
      <c r="AI261" s="72"/>
      <c r="AJ261" s="72" t="s">
        <v>134</v>
      </c>
      <c r="AK261" s="72" t="s">
        <v>135</v>
      </c>
      <c r="AL261" s="72">
        <v>0</v>
      </c>
      <c r="AM261" s="72">
        <v>1</v>
      </c>
      <c r="AN261" s="72" t="s">
        <v>1655</v>
      </c>
      <c r="AO261" s="72">
        <v>0</v>
      </c>
      <c r="AP261" s="72"/>
      <c r="AQ261" s="72" t="s">
        <v>35</v>
      </c>
      <c r="AR261" s="72"/>
      <c r="AS261" s="72"/>
      <c r="AT261" s="72"/>
      <c r="AU261" s="72"/>
      <c r="AV261" s="72" t="s">
        <v>2124</v>
      </c>
      <c r="AW261" s="72" t="s">
        <v>1656</v>
      </c>
      <c r="AX261" s="72" t="s">
        <v>1656</v>
      </c>
      <c r="AY261" s="72" t="s">
        <v>1657</v>
      </c>
      <c r="AZ261" s="72" t="s">
        <v>1657</v>
      </c>
      <c r="BA261" s="72" t="s">
        <v>1657</v>
      </c>
      <c r="BB261" s="72" t="s">
        <v>1657</v>
      </c>
      <c r="BC261" s="72" t="s">
        <v>1657</v>
      </c>
      <c r="BD261" s="72" t="s">
        <v>1657</v>
      </c>
      <c r="BE261" s="72" t="s">
        <v>1657</v>
      </c>
    </row>
    <row r="262" spans="1:57">
      <c r="A262" s="72">
        <v>291712</v>
      </c>
      <c r="B262" s="72">
        <v>2562</v>
      </c>
      <c r="C262" s="72">
        <v>1</v>
      </c>
      <c r="D262" s="72" t="s">
        <v>1891</v>
      </c>
      <c r="E262" s="72" t="s">
        <v>960</v>
      </c>
      <c r="F262" s="72">
        <v>407056</v>
      </c>
      <c r="G262" s="73">
        <v>241498</v>
      </c>
      <c r="H262" s="72">
        <v>11443</v>
      </c>
      <c r="I262" s="72" t="s">
        <v>124</v>
      </c>
      <c r="J262" s="72">
        <v>10</v>
      </c>
      <c r="K262" s="72">
        <v>14632</v>
      </c>
      <c r="L262" s="72">
        <v>6</v>
      </c>
      <c r="M262" s="72" t="s">
        <v>184</v>
      </c>
      <c r="N262" s="72" t="s">
        <v>961</v>
      </c>
      <c r="O262" s="72" t="s">
        <v>150</v>
      </c>
      <c r="P262" s="72" t="s">
        <v>962</v>
      </c>
      <c r="Q262" s="72" t="s">
        <v>152</v>
      </c>
      <c r="R262" s="72">
        <v>19580312</v>
      </c>
      <c r="S262" s="72">
        <v>61</v>
      </c>
      <c r="T262" s="72">
        <v>60</v>
      </c>
      <c r="U262" s="72">
        <v>1</v>
      </c>
      <c r="V262" s="72" t="s">
        <v>1654</v>
      </c>
      <c r="W262" s="72" t="s">
        <v>130</v>
      </c>
      <c r="X262" s="72">
        <v>301</v>
      </c>
      <c r="Y262" s="72">
        <v>2</v>
      </c>
      <c r="Z262" s="72" t="s">
        <v>433</v>
      </c>
      <c r="AA262" s="72" t="s">
        <v>21</v>
      </c>
      <c r="AB262" s="72" t="s">
        <v>124</v>
      </c>
      <c r="AC262" s="72" t="s">
        <v>963</v>
      </c>
      <c r="AD262" s="72" t="s">
        <v>132</v>
      </c>
      <c r="AE262" s="72" t="s">
        <v>225</v>
      </c>
      <c r="AF262" s="72"/>
      <c r="AG262" s="72" t="s">
        <v>133</v>
      </c>
      <c r="AH262" s="72" t="s">
        <v>133</v>
      </c>
      <c r="AI262" s="72"/>
      <c r="AJ262" s="72" t="s">
        <v>134</v>
      </c>
      <c r="AK262" s="72" t="s">
        <v>135</v>
      </c>
      <c r="AL262" s="72">
        <v>0</v>
      </c>
      <c r="AM262" s="72">
        <v>1</v>
      </c>
      <c r="AN262" s="72" t="s">
        <v>1655</v>
      </c>
      <c r="AO262" s="72">
        <v>0</v>
      </c>
      <c r="AP262" s="72"/>
      <c r="AQ262" s="72" t="s">
        <v>35</v>
      </c>
      <c r="AR262" s="72"/>
      <c r="AS262" s="72"/>
      <c r="AT262" s="72"/>
      <c r="AU262" s="72"/>
      <c r="AV262" s="73">
        <v>43772</v>
      </c>
      <c r="AW262" s="72" t="s">
        <v>1656</v>
      </c>
      <c r="AX262" s="72" t="s">
        <v>1657</v>
      </c>
      <c r="AY262" s="72" t="s">
        <v>1656</v>
      </c>
      <c r="AZ262" s="72" t="s">
        <v>1656</v>
      </c>
      <c r="BA262" s="72" t="s">
        <v>1657</v>
      </c>
      <c r="BB262" s="72" t="s">
        <v>1657</v>
      </c>
      <c r="BC262" s="72" t="s">
        <v>1657</v>
      </c>
      <c r="BD262" s="72" t="s">
        <v>1657</v>
      </c>
      <c r="BE262" s="72" t="s">
        <v>1657</v>
      </c>
    </row>
    <row r="263" spans="1:57">
      <c r="A263" s="72">
        <v>234664</v>
      </c>
      <c r="B263" s="72">
        <v>2562</v>
      </c>
      <c r="C263" s="72">
        <v>1</v>
      </c>
      <c r="D263" s="72" t="s">
        <v>1794</v>
      </c>
      <c r="E263" s="72" t="s">
        <v>1348</v>
      </c>
      <c r="F263" s="72">
        <v>43762</v>
      </c>
      <c r="G263" s="72" t="s">
        <v>314</v>
      </c>
      <c r="H263" s="72">
        <v>10956</v>
      </c>
      <c r="I263" s="72" t="s">
        <v>124</v>
      </c>
      <c r="J263" s="72">
        <v>10</v>
      </c>
      <c r="K263" s="72">
        <v>14632</v>
      </c>
      <c r="L263" s="72">
        <v>7</v>
      </c>
      <c r="M263" s="72" t="s">
        <v>252</v>
      </c>
      <c r="N263" s="72" t="s">
        <v>1349</v>
      </c>
      <c r="O263" s="72" t="s">
        <v>127</v>
      </c>
      <c r="P263" s="72" t="s">
        <v>1350</v>
      </c>
      <c r="Q263" s="72" t="s">
        <v>129</v>
      </c>
      <c r="R263" s="72">
        <v>19440101</v>
      </c>
      <c r="S263" s="72">
        <v>64</v>
      </c>
      <c r="T263" s="72">
        <v>74</v>
      </c>
      <c r="U263" s="72">
        <v>1</v>
      </c>
      <c r="V263" s="72" t="s">
        <v>1654</v>
      </c>
      <c r="W263" s="72" t="s">
        <v>130</v>
      </c>
      <c r="X263" s="72" t="s">
        <v>1351</v>
      </c>
      <c r="Y263" s="72">
        <v>8</v>
      </c>
      <c r="Z263" s="72" t="s">
        <v>1352</v>
      </c>
      <c r="AA263" s="72" t="s">
        <v>15</v>
      </c>
      <c r="AB263" s="72" t="s">
        <v>124</v>
      </c>
      <c r="AC263" s="72"/>
      <c r="AD263" s="72" t="s">
        <v>132</v>
      </c>
      <c r="AE263" s="72" t="s">
        <v>198</v>
      </c>
      <c r="AF263" s="72"/>
      <c r="AG263" s="72" t="s">
        <v>133</v>
      </c>
      <c r="AH263" s="72"/>
      <c r="AI263" s="72"/>
      <c r="AJ263" s="72" t="s">
        <v>134</v>
      </c>
      <c r="AK263" s="72" t="s">
        <v>135</v>
      </c>
      <c r="AL263" s="72">
        <v>0</v>
      </c>
      <c r="AM263" s="72">
        <v>1</v>
      </c>
      <c r="AN263" s="72" t="s">
        <v>1655</v>
      </c>
      <c r="AO263" s="72">
        <v>0</v>
      </c>
      <c r="AP263" s="72"/>
      <c r="AQ263" s="72" t="s">
        <v>35</v>
      </c>
      <c r="AR263" s="72"/>
      <c r="AS263" s="72"/>
      <c r="AT263" s="72"/>
      <c r="AU263" s="72"/>
      <c r="AV263" s="73">
        <v>43467</v>
      </c>
      <c r="AW263" s="72" t="s">
        <v>1656</v>
      </c>
      <c r="AX263" s="72" t="s">
        <v>1656</v>
      </c>
      <c r="AY263" s="72" t="s">
        <v>1657</v>
      </c>
      <c r="AZ263" s="72" t="s">
        <v>1657</v>
      </c>
      <c r="BA263" s="72" t="s">
        <v>1657</v>
      </c>
      <c r="BB263" s="72" t="s">
        <v>1657</v>
      </c>
      <c r="BC263" s="72" t="s">
        <v>1657</v>
      </c>
      <c r="BD263" s="72" t="s">
        <v>1657</v>
      </c>
      <c r="BE263" s="72" t="s">
        <v>1657</v>
      </c>
    </row>
    <row r="264" spans="1:57">
      <c r="A264" s="72">
        <v>271050</v>
      </c>
      <c r="B264" s="72">
        <v>2562</v>
      </c>
      <c r="C264" s="72">
        <v>1</v>
      </c>
      <c r="D264" s="72" t="s">
        <v>1917</v>
      </c>
      <c r="E264" s="72" t="s">
        <v>650</v>
      </c>
      <c r="F264" s="72">
        <v>2214460</v>
      </c>
      <c r="G264" s="72" t="s">
        <v>555</v>
      </c>
      <c r="H264" s="72">
        <v>10669</v>
      </c>
      <c r="I264" s="72" t="s">
        <v>124</v>
      </c>
      <c r="J264" s="72">
        <v>10</v>
      </c>
      <c r="K264" s="72">
        <v>14632</v>
      </c>
      <c r="L264" s="72">
        <v>5</v>
      </c>
      <c r="M264" s="72" t="s">
        <v>125</v>
      </c>
      <c r="N264" s="72" t="s">
        <v>651</v>
      </c>
      <c r="O264" s="72" t="s">
        <v>127</v>
      </c>
      <c r="P264" s="72" t="s">
        <v>652</v>
      </c>
      <c r="Q264" s="72" t="s">
        <v>129</v>
      </c>
      <c r="R264" s="72">
        <v>19901109</v>
      </c>
      <c r="S264" s="72">
        <v>56</v>
      </c>
      <c r="T264" s="72">
        <v>28</v>
      </c>
      <c r="U264" s="72">
        <v>1</v>
      </c>
      <c r="V264" s="72" t="s">
        <v>1654</v>
      </c>
      <c r="W264" s="72" t="s">
        <v>130</v>
      </c>
      <c r="X264" s="72">
        <v>19</v>
      </c>
      <c r="Y264" s="72">
        <v>12</v>
      </c>
      <c r="Z264" s="72" t="s">
        <v>653</v>
      </c>
      <c r="AA264" s="72" t="s">
        <v>24</v>
      </c>
      <c r="AB264" s="72" t="s">
        <v>124</v>
      </c>
      <c r="AC264" s="72">
        <v>982176127</v>
      </c>
      <c r="AD264" s="72" t="s">
        <v>132</v>
      </c>
      <c r="AE264" s="72" t="s">
        <v>133</v>
      </c>
      <c r="AF264" s="72"/>
      <c r="AG264" s="72"/>
      <c r="AH264" s="72"/>
      <c r="AI264" s="72"/>
      <c r="AJ264" s="72" t="s">
        <v>133</v>
      </c>
      <c r="AK264" s="72" t="s">
        <v>135</v>
      </c>
      <c r="AL264" s="72">
        <v>0</v>
      </c>
      <c r="AM264" s="72">
        <v>1</v>
      </c>
      <c r="AN264" s="72" t="s">
        <v>1655</v>
      </c>
      <c r="AO264" s="72">
        <v>8</v>
      </c>
      <c r="AP264" s="72" t="s">
        <v>2140</v>
      </c>
      <c r="AQ264" s="72" t="s">
        <v>434</v>
      </c>
      <c r="AR264" s="72"/>
      <c r="AS264" s="72"/>
      <c r="AT264" s="72"/>
      <c r="AU264" s="72"/>
      <c r="AV264" s="73">
        <v>43526</v>
      </c>
      <c r="AW264" s="72" t="s">
        <v>1656</v>
      </c>
      <c r="AX264" s="72" t="s">
        <v>1657</v>
      </c>
      <c r="AY264" s="72" t="s">
        <v>1656</v>
      </c>
      <c r="AZ264" s="72" t="s">
        <v>1657</v>
      </c>
      <c r="BA264" s="72" t="s">
        <v>1656</v>
      </c>
      <c r="BB264" s="72" t="s">
        <v>1657</v>
      </c>
      <c r="BC264" s="72" t="s">
        <v>1657</v>
      </c>
      <c r="BD264" s="72" t="s">
        <v>1657</v>
      </c>
      <c r="BE264" s="72" t="s">
        <v>1657</v>
      </c>
    </row>
    <row r="265" spans="1:57">
      <c r="A265" s="72">
        <v>21791</v>
      </c>
      <c r="B265" s="72">
        <v>2562</v>
      </c>
      <c r="C265" s="72">
        <v>1</v>
      </c>
      <c r="D265" s="72" t="s">
        <v>1976</v>
      </c>
      <c r="E265" s="72" t="s">
        <v>1338</v>
      </c>
      <c r="F265" s="72">
        <v>186388</v>
      </c>
      <c r="G265" s="72" t="s">
        <v>746</v>
      </c>
      <c r="H265" s="72">
        <v>10956</v>
      </c>
      <c r="I265" s="72" t="s">
        <v>124</v>
      </c>
      <c r="J265" s="72">
        <v>10</v>
      </c>
      <c r="K265" s="72">
        <v>14632</v>
      </c>
      <c r="L265" s="72">
        <v>7</v>
      </c>
      <c r="M265" s="72" t="s">
        <v>252</v>
      </c>
      <c r="N265" s="72" t="s">
        <v>1339</v>
      </c>
      <c r="O265" s="72" t="s">
        <v>127</v>
      </c>
      <c r="P265" s="72" t="s">
        <v>1340</v>
      </c>
      <c r="Q265" s="72" t="s">
        <v>129</v>
      </c>
      <c r="R265" s="72">
        <v>19860318</v>
      </c>
      <c r="S265" s="72">
        <v>55</v>
      </c>
      <c r="T265" s="72">
        <v>32</v>
      </c>
      <c r="U265" s="72">
        <v>1</v>
      </c>
      <c r="V265" s="72" t="s">
        <v>1654</v>
      </c>
      <c r="W265" s="72" t="s">
        <v>219</v>
      </c>
      <c r="X265" s="72" t="s">
        <v>1341</v>
      </c>
      <c r="Y265" s="72">
        <v>4</v>
      </c>
      <c r="Z265" s="72" t="s">
        <v>256</v>
      </c>
      <c r="AA265" s="72" t="s">
        <v>15</v>
      </c>
      <c r="AB265" s="72" t="s">
        <v>124</v>
      </c>
      <c r="AC265" s="72"/>
      <c r="AD265" s="72" t="s">
        <v>132</v>
      </c>
      <c r="AE265" s="72" t="s">
        <v>140</v>
      </c>
      <c r="AF265" s="72"/>
      <c r="AG265" s="72" t="s">
        <v>133</v>
      </c>
      <c r="AH265" s="72"/>
      <c r="AI265" s="72"/>
      <c r="AJ265" s="72" t="s">
        <v>134</v>
      </c>
      <c r="AK265" s="72" t="s">
        <v>135</v>
      </c>
      <c r="AL265" s="72">
        <v>0</v>
      </c>
      <c r="AM265" s="72">
        <v>1</v>
      </c>
      <c r="AN265" s="72" t="s">
        <v>1655</v>
      </c>
      <c r="AO265" s="72">
        <v>6</v>
      </c>
      <c r="AP265" s="72" t="s">
        <v>2140</v>
      </c>
      <c r="AQ265" s="72" t="s">
        <v>41</v>
      </c>
      <c r="AR265" s="72" t="s">
        <v>125</v>
      </c>
      <c r="AS265" s="72" t="s">
        <v>2141</v>
      </c>
      <c r="AT265" s="72"/>
      <c r="AU265" s="72"/>
      <c r="AV265" s="72" t="s">
        <v>1706</v>
      </c>
      <c r="AW265" s="72" t="s">
        <v>1656</v>
      </c>
      <c r="AX265" s="72" t="s">
        <v>1656</v>
      </c>
      <c r="AY265" s="72" t="s">
        <v>1657</v>
      </c>
      <c r="AZ265" s="72" t="s">
        <v>1657</v>
      </c>
      <c r="BA265" s="72" t="s">
        <v>1657</v>
      </c>
      <c r="BB265" s="72" t="s">
        <v>1657</v>
      </c>
      <c r="BC265" s="72" t="s">
        <v>1657</v>
      </c>
      <c r="BD265" s="72" t="s">
        <v>1657</v>
      </c>
      <c r="BE265" s="72" t="s">
        <v>1657</v>
      </c>
    </row>
    <row r="266" spans="1:57">
      <c r="A266" s="72">
        <v>22162</v>
      </c>
      <c r="B266" s="72">
        <v>2562</v>
      </c>
      <c r="C266" s="72">
        <v>1</v>
      </c>
      <c r="D266" s="72" t="s">
        <v>1812</v>
      </c>
      <c r="E266" s="72" t="s">
        <v>941</v>
      </c>
      <c r="F266" s="72">
        <v>100491</v>
      </c>
      <c r="G266" s="72" t="s">
        <v>228</v>
      </c>
      <c r="H266" s="72">
        <v>11443</v>
      </c>
      <c r="I266" s="72" t="s">
        <v>124</v>
      </c>
      <c r="J266" s="72">
        <v>10</v>
      </c>
      <c r="K266" s="72">
        <v>14632</v>
      </c>
      <c r="L266" s="72">
        <v>6</v>
      </c>
      <c r="M266" s="72" t="s">
        <v>184</v>
      </c>
      <c r="N266" s="72" t="s">
        <v>942</v>
      </c>
      <c r="O266" s="72" t="s">
        <v>127</v>
      </c>
      <c r="P266" s="72" t="s">
        <v>943</v>
      </c>
      <c r="Q266" s="72" t="s">
        <v>129</v>
      </c>
      <c r="R266" s="72">
        <v>19880417</v>
      </c>
      <c r="S266" s="72">
        <v>56</v>
      </c>
      <c r="T266" s="72">
        <v>30</v>
      </c>
      <c r="U266" s="72">
        <v>1</v>
      </c>
      <c r="V266" s="72" t="s">
        <v>1654</v>
      </c>
      <c r="W266" s="72" t="s">
        <v>232</v>
      </c>
      <c r="X266" s="72">
        <v>52</v>
      </c>
      <c r="Y266" s="72">
        <v>5</v>
      </c>
      <c r="Z266" s="72" t="s">
        <v>944</v>
      </c>
      <c r="AA266" s="72" t="s">
        <v>21</v>
      </c>
      <c r="AB266" s="72" t="s">
        <v>124</v>
      </c>
      <c r="AC266" s="72" t="s">
        <v>945</v>
      </c>
      <c r="AD266" s="72" t="s">
        <v>132</v>
      </c>
      <c r="AE266" s="72" t="s">
        <v>133</v>
      </c>
      <c r="AF266" s="72"/>
      <c r="AG266" s="72" t="s">
        <v>133</v>
      </c>
      <c r="AH266" s="72" t="s">
        <v>133</v>
      </c>
      <c r="AI266" s="72"/>
      <c r="AJ266" s="72" t="s">
        <v>133</v>
      </c>
      <c r="AK266" s="72" t="s">
        <v>135</v>
      </c>
      <c r="AL266" s="72">
        <v>0</v>
      </c>
      <c r="AM266" s="72">
        <v>1</v>
      </c>
      <c r="AN266" s="72" t="s">
        <v>1655</v>
      </c>
      <c r="AO266" s="72">
        <v>2</v>
      </c>
      <c r="AP266" s="72" t="s">
        <v>2142</v>
      </c>
      <c r="AQ266" s="72" t="s">
        <v>1701</v>
      </c>
      <c r="AR266" s="72"/>
      <c r="AS266" s="72"/>
      <c r="AT266" s="72"/>
      <c r="AU266" s="72"/>
      <c r="AV266" s="72" t="s">
        <v>1659</v>
      </c>
      <c r="AW266" s="72" t="s">
        <v>1656</v>
      </c>
      <c r="AX266" s="72" t="s">
        <v>1656</v>
      </c>
      <c r="AY266" s="72" t="s">
        <v>1657</v>
      </c>
      <c r="AZ266" s="72" t="s">
        <v>1657</v>
      </c>
      <c r="BA266" s="72" t="s">
        <v>1657</v>
      </c>
      <c r="BB266" s="72" t="s">
        <v>1657</v>
      </c>
      <c r="BC266" s="72" t="s">
        <v>1657</v>
      </c>
      <c r="BD266" s="72" t="s">
        <v>1657</v>
      </c>
      <c r="BE266" s="72" t="s">
        <v>1657</v>
      </c>
    </row>
    <row r="267" spans="1:57">
      <c r="A267" s="72">
        <v>65685</v>
      </c>
      <c r="B267" s="72">
        <v>2562</v>
      </c>
      <c r="C267" s="72">
        <v>1</v>
      </c>
      <c r="D267" s="72" t="s">
        <v>2062</v>
      </c>
      <c r="E267" s="72" t="s">
        <v>350</v>
      </c>
      <c r="F267" s="72">
        <v>2207599</v>
      </c>
      <c r="G267" s="72" t="s">
        <v>351</v>
      </c>
      <c r="H267" s="72">
        <v>10669</v>
      </c>
      <c r="I267" s="72" t="s">
        <v>124</v>
      </c>
      <c r="J267" s="72">
        <v>10</v>
      </c>
      <c r="K267" s="72">
        <v>14632</v>
      </c>
      <c r="L267" s="72">
        <v>5</v>
      </c>
      <c r="M267" s="72" t="s">
        <v>125</v>
      </c>
      <c r="N267" s="72" t="s">
        <v>352</v>
      </c>
      <c r="O267" s="72" t="s">
        <v>127</v>
      </c>
      <c r="P267" s="72" t="s">
        <v>353</v>
      </c>
      <c r="Q267" s="72" t="s">
        <v>129</v>
      </c>
      <c r="R267" s="72">
        <v>19780905</v>
      </c>
      <c r="S267" s="72">
        <v>53</v>
      </c>
      <c r="T267" s="72">
        <v>40</v>
      </c>
      <c r="U267" s="72">
        <v>1</v>
      </c>
      <c r="V267" s="72" t="s">
        <v>1654</v>
      </c>
      <c r="W267" s="72" t="s">
        <v>130</v>
      </c>
      <c r="X267" s="72">
        <v>100</v>
      </c>
      <c r="Y267" s="72">
        <v>2</v>
      </c>
      <c r="Z267" s="72" t="s">
        <v>354</v>
      </c>
      <c r="AA267" s="72" t="s">
        <v>212</v>
      </c>
      <c r="AB267" s="72" t="s">
        <v>355</v>
      </c>
      <c r="AC267" s="72">
        <v>874269366</v>
      </c>
      <c r="AD267" s="72" t="s">
        <v>132</v>
      </c>
      <c r="AE267" s="72" t="s">
        <v>133</v>
      </c>
      <c r="AF267" s="72"/>
      <c r="AG267" s="72"/>
      <c r="AH267" s="72"/>
      <c r="AI267" s="72"/>
      <c r="AJ267" s="72" t="s">
        <v>133</v>
      </c>
      <c r="AK267" s="72" t="s">
        <v>135</v>
      </c>
      <c r="AL267" s="72">
        <v>0</v>
      </c>
      <c r="AM267" s="72">
        <v>1</v>
      </c>
      <c r="AN267" s="72" t="s">
        <v>1655</v>
      </c>
      <c r="AO267" s="72">
        <v>0</v>
      </c>
      <c r="AP267" s="72"/>
      <c r="AQ267" s="72" t="s">
        <v>35</v>
      </c>
      <c r="AR267" s="72"/>
      <c r="AS267" s="72"/>
      <c r="AT267" s="72"/>
      <c r="AU267" s="72"/>
      <c r="AV267" s="73">
        <v>43648</v>
      </c>
      <c r="AW267" s="72" t="s">
        <v>1656</v>
      </c>
      <c r="AX267" s="72" t="s">
        <v>1657</v>
      </c>
      <c r="AY267" s="72" t="s">
        <v>1656</v>
      </c>
      <c r="AZ267" s="72" t="s">
        <v>1657</v>
      </c>
      <c r="BA267" s="72" t="s">
        <v>1657</v>
      </c>
      <c r="BB267" s="72" t="s">
        <v>1657</v>
      </c>
      <c r="BC267" s="72" t="s">
        <v>1657</v>
      </c>
      <c r="BD267" s="72" t="s">
        <v>1657</v>
      </c>
      <c r="BE267" s="72" t="s">
        <v>1657</v>
      </c>
    </row>
    <row r="268" spans="1:57">
      <c r="A268" s="72">
        <v>150480</v>
      </c>
      <c r="B268" s="72">
        <v>2562</v>
      </c>
      <c r="C268" s="72">
        <v>1</v>
      </c>
      <c r="D268" s="72" t="s">
        <v>1845</v>
      </c>
      <c r="E268" s="72" t="s">
        <v>886</v>
      </c>
      <c r="F268" s="72">
        <v>70520</v>
      </c>
      <c r="G268" s="73">
        <v>241558</v>
      </c>
      <c r="H268" s="72">
        <v>10951</v>
      </c>
      <c r="I268" s="72" t="s">
        <v>124</v>
      </c>
      <c r="J268" s="72">
        <v>10</v>
      </c>
      <c r="K268" s="72">
        <v>14632</v>
      </c>
      <c r="L268" s="72">
        <v>7</v>
      </c>
      <c r="M268" s="72" t="s">
        <v>499</v>
      </c>
      <c r="N268" s="72" t="s">
        <v>887</v>
      </c>
      <c r="O268" s="72" t="s">
        <v>127</v>
      </c>
      <c r="P268" s="72" t="s">
        <v>888</v>
      </c>
      <c r="Q268" s="72" t="s">
        <v>129</v>
      </c>
      <c r="R268" s="72">
        <v>19640101</v>
      </c>
      <c r="S268" s="72">
        <v>45</v>
      </c>
      <c r="T268" s="72">
        <v>55</v>
      </c>
      <c r="U268" s="72">
        <v>1</v>
      </c>
      <c r="V268" s="72" t="s">
        <v>1654</v>
      </c>
      <c r="W268" s="72" t="s">
        <v>219</v>
      </c>
      <c r="X268" s="72">
        <v>25</v>
      </c>
      <c r="Y268" s="72">
        <v>4</v>
      </c>
      <c r="Z268" s="72" t="s">
        <v>889</v>
      </c>
      <c r="AA268" s="72" t="s">
        <v>8</v>
      </c>
      <c r="AB268" s="72" t="s">
        <v>124</v>
      </c>
      <c r="AC268" s="72"/>
      <c r="AD268" s="72" t="s">
        <v>132</v>
      </c>
      <c r="AE268" s="72" t="s">
        <v>198</v>
      </c>
      <c r="AF268" s="72"/>
      <c r="AG268" s="72" t="s">
        <v>133</v>
      </c>
      <c r="AH268" s="72"/>
      <c r="AI268" s="72"/>
      <c r="AJ268" s="72" t="s">
        <v>134</v>
      </c>
      <c r="AK268" s="72" t="s">
        <v>135</v>
      </c>
      <c r="AL268" s="72">
        <v>0</v>
      </c>
      <c r="AM268" s="72">
        <v>1</v>
      </c>
      <c r="AN268" s="72" t="s">
        <v>1655</v>
      </c>
      <c r="AO268" s="72">
        <v>0</v>
      </c>
      <c r="AP268" s="72"/>
      <c r="AQ268" s="72" t="s">
        <v>35</v>
      </c>
      <c r="AR268" s="72"/>
      <c r="AS268" s="72"/>
      <c r="AT268" s="72"/>
      <c r="AU268" s="72"/>
      <c r="AV268" s="72" t="s">
        <v>1846</v>
      </c>
      <c r="AW268" s="72" t="s">
        <v>1656</v>
      </c>
      <c r="AX268" s="72" t="s">
        <v>1656</v>
      </c>
      <c r="AY268" s="72" t="s">
        <v>1657</v>
      </c>
      <c r="AZ268" s="72" t="s">
        <v>1657</v>
      </c>
      <c r="BA268" s="72" t="s">
        <v>1657</v>
      </c>
      <c r="BB268" s="72" t="s">
        <v>1657</v>
      </c>
      <c r="BC268" s="72" t="s">
        <v>1657</v>
      </c>
      <c r="BD268" s="72" t="s">
        <v>1657</v>
      </c>
      <c r="BE268" s="72" t="s">
        <v>1657</v>
      </c>
    </row>
    <row r="269" spans="1:57">
      <c r="A269" s="72">
        <v>190818</v>
      </c>
      <c r="B269" s="72">
        <v>2562</v>
      </c>
      <c r="C269" s="72">
        <v>1</v>
      </c>
      <c r="D269" s="72" t="s">
        <v>2025</v>
      </c>
      <c r="E269" s="72" t="s">
        <v>1212</v>
      </c>
      <c r="F269" s="72">
        <v>8945</v>
      </c>
      <c r="G269" s="72" t="s">
        <v>199</v>
      </c>
      <c r="H269" s="72">
        <v>10961</v>
      </c>
      <c r="I269" s="72" t="s">
        <v>124</v>
      </c>
      <c r="J269" s="72">
        <v>10</v>
      </c>
      <c r="K269" s="72">
        <v>14632</v>
      </c>
      <c r="L269" s="72">
        <v>7</v>
      </c>
      <c r="M269" s="72" t="s">
        <v>209</v>
      </c>
      <c r="N269" s="72" t="s">
        <v>1213</v>
      </c>
      <c r="O269" s="72" t="s">
        <v>127</v>
      </c>
      <c r="P269" s="72" t="s">
        <v>1214</v>
      </c>
      <c r="Q269" s="72" t="s">
        <v>129</v>
      </c>
      <c r="R269" s="72">
        <v>19830101</v>
      </c>
      <c r="S269" s="72">
        <v>51</v>
      </c>
      <c r="T269" s="72">
        <v>36</v>
      </c>
      <c r="U269" s="72">
        <v>1</v>
      </c>
      <c r="V269" s="72" t="s">
        <v>1654</v>
      </c>
      <c r="W269" s="72" t="s">
        <v>232</v>
      </c>
      <c r="X269" s="72">
        <v>20</v>
      </c>
      <c r="Y269" s="72">
        <v>2</v>
      </c>
      <c r="Z269" s="72" t="s">
        <v>1215</v>
      </c>
      <c r="AA269" s="72" t="s">
        <v>17</v>
      </c>
      <c r="AB269" s="72" t="s">
        <v>124</v>
      </c>
      <c r="AC269" s="72">
        <v>803613915</v>
      </c>
      <c r="AD269" s="72" t="s">
        <v>132</v>
      </c>
      <c r="AE269" s="72" t="s">
        <v>133</v>
      </c>
      <c r="AF269" s="72"/>
      <c r="AG269" s="72" t="s">
        <v>133</v>
      </c>
      <c r="AH269" s="72"/>
      <c r="AI269" s="72"/>
      <c r="AJ269" s="72" t="s">
        <v>133</v>
      </c>
      <c r="AK269" s="72" t="s">
        <v>135</v>
      </c>
      <c r="AL269" s="72">
        <v>0</v>
      </c>
      <c r="AM269" s="72">
        <v>1</v>
      </c>
      <c r="AN269" s="72" t="s">
        <v>1655</v>
      </c>
      <c r="AO269" s="72">
        <v>0</v>
      </c>
      <c r="AP269" s="72"/>
      <c r="AQ269" s="72" t="s">
        <v>35</v>
      </c>
      <c r="AR269" s="72"/>
      <c r="AS269" s="72"/>
      <c r="AT269" s="72"/>
      <c r="AU269" s="72"/>
      <c r="AV269" s="73">
        <v>43468</v>
      </c>
      <c r="AW269" s="72" t="s">
        <v>1656</v>
      </c>
      <c r="AX269" s="72" t="s">
        <v>1656</v>
      </c>
      <c r="AY269" s="72" t="s">
        <v>1657</v>
      </c>
      <c r="AZ269" s="72" t="s">
        <v>1657</v>
      </c>
      <c r="BA269" s="72" t="s">
        <v>1657</v>
      </c>
      <c r="BB269" s="72" t="s">
        <v>1657</v>
      </c>
      <c r="BC269" s="72" t="s">
        <v>1657</v>
      </c>
      <c r="BD269" s="72" t="s">
        <v>1657</v>
      </c>
      <c r="BE269" s="72" t="s">
        <v>1657</v>
      </c>
    </row>
    <row r="270" spans="1:57" ht="25.5">
      <c r="A270" s="72">
        <v>229724</v>
      </c>
      <c r="B270" s="72">
        <v>2562</v>
      </c>
      <c r="C270" s="72">
        <v>1</v>
      </c>
      <c r="D270" s="72" t="s">
        <v>1872</v>
      </c>
      <c r="E270" s="72" t="s">
        <v>1388</v>
      </c>
      <c r="F270" s="72">
        <v>184091</v>
      </c>
      <c r="G270" s="72" t="s">
        <v>947</v>
      </c>
      <c r="H270" s="72">
        <v>10954</v>
      </c>
      <c r="I270" s="72" t="s">
        <v>124</v>
      </c>
      <c r="J270" s="72">
        <v>10</v>
      </c>
      <c r="K270" s="72">
        <v>14632</v>
      </c>
      <c r="L270" s="72">
        <v>6</v>
      </c>
      <c r="M270" s="72" t="s">
        <v>148</v>
      </c>
      <c r="N270" s="72" t="s">
        <v>1389</v>
      </c>
      <c r="O270" s="72" t="s">
        <v>127</v>
      </c>
      <c r="P270" s="72" t="s">
        <v>1390</v>
      </c>
      <c r="Q270" s="72" t="s">
        <v>129</v>
      </c>
      <c r="R270" s="72">
        <v>19690719</v>
      </c>
      <c r="S270" s="72">
        <v>58</v>
      </c>
      <c r="T270" s="72">
        <v>49</v>
      </c>
      <c r="U270" s="72">
        <v>1</v>
      </c>
      <c r="V270" s="72" t="s">
        <v>1654</v>
      </c>
      <c r="W270" s="72" t="s">
        <v>232</v>
      </c>
      <c r="X270" s="72">
        <v>366</v>
      </c>
      <c r="Y270" s="72">
        <v>1</v>
      </c>
      <c r="Z270" s="72" t="s">
        <v>205</v>
      </c>
      <c r="AA270" s="72" t="s">
        <v>14</v>
      </c>
      <c r="AB270" s="72" t="s">
        <v>124</v>
      </c>
      <c r="AC270" s="72">
        <v>811858066</v>
      </c>
      <c r="AD270" s="72" t="s">
        <v>132</v>
      </c>
      <c r="AE270" s="72" t="s">
        <v>206</v>
      </c>
      <c r="AF270" s="72"/>
      <c r="AG270" s="72" t="s">
        <v>133</v>
      </c>
      <c r="AH270" s="72" t="s">
        <v>133</v>
      </c>
      <c r="AI270" s="72"/>
      <c r="AJ270" s="72" t="s">
        <v>134</v>
      </c>
      <c r="AK270" s="72" t="s">
        <v>135</v>
      </c>
      <c r="AL270" s="72">
        <v>0</v>
      </c>
      <c r="AM270" s="72">
        <v>1</v>
      </c>
      <c r="AN270" s="72" t="s">
        <v>1655</v>
      </c>
      <c r="AO270" s="72">
        <v>0</v>
      </c>
      <c r="AP270" s="72"/>
      <c r="AQ270" s="72" t="s">
        <v>35</v>
      </c>
      <c r="AR270" s="72"/>
      <c r="AS270" s="72" t="s">
        <v>2143</v>
      </c>
      <c r="AT270" s="72"/>
      <c r="AU270" s="72"/>
      <c r="AV270" s="72" t="s">
        <v>2120</v>
      </c>
      <c r="AW270" s="72" t="s">
        <v>1657</v>
      </c>
      <c r="AX270" s="72" t="s">
        <v>1656</v>
      </c>
      <c r="AY270" s="72" t="s">
        <v>1656</v>
      </c>
      <c r="AZ270" s="72" t="s">
        <v>1656</v>
      </c>
      <c r="BA270" s="72" t="s">
        <v>1657</v>
      </c>
      <c r="BB270" s="72" t="s">
        <v>1657</v>
      </c>
      <c r="BC270" s="72" t="s">
        <v>1657</v>
      </c>
      <c r="BD270" s="72" t="s">
        <v>1657</v>
      </c>
      <c r="BE270" s="72" t="s">
        <v>1657</v>
      </c>
    </row>
    <row r="271" spans="1:57">
      <c r="A271" s="72">
        <v>229749</v>
      </c>
      <c r="B271" s="72">
        <v>2562</v>
      </c>
      <c r="C271" s="72">
        <v>1</v>
      </c>
      <c r="D271" s="72" t="s">
        <v>1778</v>
      </c>
      <c r="E271" s="72" t="s">
        <v>550</v>
      </c>
      <c r="F271" s="72">
        <v>35214</v>
      </c>
      <c r="G271" s="72" t="s">
        <v>301</v>
      </c>
      <c r="H271" s="72">
        <v>10960</v>
      </c>
      <c r="I271" s="72" t="s">
        <v>124</v>
      </c>
      <c r="J271" s="72">
        <v>10</v>
      </c>
      <c r="K271" s="72">
        <v>14632</v>
      </c>
      <c r="L271" s="72">
        <v>7</v>
      </c>
      <c r="M271" s="72" t="s">
        <v>229</v>
      </c>
      <c r="N271" s="72" t="s">
        <v>551</v>
      </c>
      <c r="O271" s="72" t="s">
        <v>127</v>
      </c>
      <c r="P271" s="72" t="s">
        <v>552</v>
      </c>
      <c r="Q271" s="72" t="s">
        <v>129</v>
      </c>
      <c r="R271" s="72">
        <v>19610203</v>
      </c>
      <c r="S271" s="72">
        <v>50</v>
      </c>
      <c r="T271" s="72">
        <v>57</v>
      </c>
      <c r="U271" s="72">
        <v>1</v>
      </c>
      <c r="V271" s="72" t="s">
        <v>1654</v>
      </c>
      <c r="W271" s="72" t="s">
        <v>219</v>
      </c>
      <c r="X271" s="72">
        <v>245</v>
      </c>
      <c r="Y271" s="72">
        <v>9</v>
      </c>
      <c r="Z271" s="72" t="s">
        <v>553</v>
      </c>
      <c r="AA271" s="72" t="s">
        <v>5</v>
      </c>
      <c r="AB271" s="72" t="s">
        <v>124</v>
      </c>
      <c r="AC271" s="72"/>
      <c r="AD271" s="72" t="s">
        <v>132</v>
      </c>
      <c r="AE271" s="72" t="s">
        <v>206</v>
      </c>
      <c r="AF271" s="72"/>
      <c r="AG271" s="72" t="s">
        <v>133</v>
      </c>
      <c r="AH271" s="72"/>
      <c r="AI271" s="72"/>
      <c r="AJ271" s="72" t="s">
        <v>134</v>
      </c>
      <c r="AK271" s="72" t="s">
        <v>135</v>
      </c>
      <c r="AL271" s="72">
        <v>0</v>
      </c>
      <c r="AM271" s="72">
        <v>1</v>
      </c>
      <c r="AN271" s="72" t="s">
        <v>1655</v>
      </c>
      <c r="AO271" s="72">
        <v>0</v>
      </c>
      <c r="AP271" s="72"/>
      <c r="AQ271" s="72" t="s">
        <v>35</v>
      </c>
      <c r="AR271" s="72"/>
      <c r="AS271" s="72"/>
      <c r="AT271" s="72"/>
      <c r="AU271" s="72"/>
      <c r="AV271" s="72" t="s">
        <v>2128</v>
      </c>
      <c r="AW271" s="72" t="s">
        <v>1656</v>
      </c>
      <c r="AX271" s="72" t="s">
        <v>1656</v>
      </c>
      <c r="AY271" s="72" t="s">
        <v>1657</v>
      </c>
      <c r="AZ271" s="72" t="s">
        <v>1657</v>
      </c>
      <c r="BA271" s="72" t="s">
        <v>1657</v>
      </c>
      <c r="BB271" s="72" t="s">
        <v>1657</v>
      </c>
      <c r="BC271" s="72" t="s">
        <v>1657</v>
      </c>
      <c r="BD271" s="72" t="s">
        <v>1657</v>
      </c>
      <c r="BE271" s="72" t="s">
        <v>1657</v>
      </c>
    </row>
    <row r="272" spans="1:57">
      <c r="A272" s="72">
        <v>272800</v>
      </c>
      <c r="B272" s="72">
        <v>2562</v>
      </c>
      <c r="C272" s="72">
        <v>1</v>
      </c>
      <c r="D272" s="72" t="s">
        <v>1934</v>
      </c>
      <c r="E272" s="72" t="s">
        <v>1185</v>
      </c>
      <c r="F272" s="72">
        <v>14445</v>
      </c>
      <c r="G272" s="72" t="s">
        <v>208</v>
      </c>
      <c r="H272" s="72">
        <v>10959</v>
      </c>
      <c r="I272" s="72" t="s">
        <v>124</v>
      </c>
      <c r="J272" s="72">
        <v>10</v>
      </c>
      <c r="K272" s="72">
        <v>14632</v>
      </c>
      <c r="L272" s="72">
        <v>7</v>
      </c>
      <c r="M272" s="72" t="s">
        <v>309</v>
      </c>
      <c r="N272" s="72" t="s">
        <v>1186</v>
      </c>
      <c r="O272" s="72" t="s">
        <v>150</v>
      </c>
      <c r="P272" s="72" t="s">
        <v>1187</v>
      </c>
      <c r="Q272" s="72" t="s">
        <v>152</v>
      </c>
      <c r="R272" s="72">
        <v>19280101</v>
      </c>
      <c r="S272" s="72">
        <v>43</v>
      </c>
      <c r="T272" s="72">
        <v>90</v>
      </c>
      <c r="U272" s="72">
        <v>1</v>
      </c>
      <c r="V272" s="72" t="s">
        <v>1654</v>
      </c>
      <c r="W272" s="72" t="s">
        <v>219</v>
      </c>
      <c r="X272" s="72">
        <v>35</v>
      </c>
      <c r="Y272" s="72">
        <v>5</v>
      </c>
      <c r="Z272" s="72" t="s">
        <v>18</v>
      </c>
      <c r="AA272" s="72" t="s">
        <v>18</v>
      </c>
      <c r="AB272" s="72" t="s">
        <v>124</v>
      </c>
      <c r="AC272" s="72"/>
      <c r="AD272" s="72" t="s">
        <v>132</v>
      </c>
      <c r="AE272" s="72" t="s">
        <v>133</v>
      </c>
      <c r="AF272" s="72"/>
      <c r="AG272" s="72"/>
      <c r="AH272" s="72"/>
      <c r="AI272" s="72"/>
      <c r="AJ272" s="72" t="s">
        <v>133</v>
      </c>
      <c r="AK272" s="72" t="s">
        <v>135</v>
      </c>
      <c r="AL272" s="72">
        <v>0</v>
      </c>
      <c r="AM272" s="72">
        <v>1</v>
      </c>
      <c r="AN272" s="72" t="s">
        <v>1655</v>
      </c>
      <c r="AO272" s="72">
        <v>8</v>
      </c>
      <c r="AP272" s="72" t="s">
        <v>238</v>
      </c>
      <c r="AQ272" s="72" t="s">
        <v>434</v>
      </c>
      <c r="AR272" s="72"/>
      <c r="AS272" s="72" t="s">
        <v>1188</v>
      </c>
      <c r="AT272" s="72"/>
      <c r="AU272" s="72"/>
      <c r="AV272" s="72" t="s">
        <v>1935</v>
      </c>
      <c r="AW272" s="72" t="s">
        <v>1656</v>
      </c>
      <c r="AX272" s="72" t="s">
        <v>1657</v>
      </c>
      <c r="AY272" s="72" t="s">
        <v>1657</v>
      </c>
      <c r="AZ272" s="72" t="s">
        <v>1657</v>
      </c>
      <c r="BA272" s="72" t="s">
        <v>1657</v>
      </c>
      <c r="BB272" s="72" t="s">
        <v>1657</v>
      </c>
      <c r="BC272" s="72" t="s">
        <v>1657</v>
      </c>
      <c r="BD272" s="72" t="s">
        <v>1657</v>
      </c>
      <c r="BE272" s="72" t="s">
        <v>1657</v>
      </c>
    </row>
    <row r="273" spans="1:57">
      <c r="A273" s="72">
        <v>231538</v>
      </c>
      <c r="B273" s="72">
        <v>2562</v>
      </c>
      <c r="C273" s="72">
        <v>1</v>
      </c>
      <c r="D273" s="72" t="s">
        <v>1729</v>
      </c>
      <c r="E273" s="72" t="s">
        <v>587</v>
      </c>
      <c r="F273" s="72">
        <v>29562</v>
      </c>
      <c r="G273" s="72" t="s">
        <v>247</v>
      </c>
      <c r="H273" s="72">
        <v>24032</v>
      </c>
      <c r="I273" s="72" t="s">
        <v>124</v>
      </c>
      <c r="J273" s="72">
        <v>10</v>
      </c>
      <c r="K273" s="72">
        <v>14632</v>
      </c>
      <c r="L273" s="72">
        <v>7</v>
      </c>
      <c r="M273" s="72" t="s">
        <v>588</v>
      </c>
      <c r="N273" s="72" t="s">
        <v>589</v>
      </c>
      <c r="O273" s="72" t="s">
        <v>150</v>
      </c>
      <c r="P273" s="72" t="s">
        <v>590</v>
      </c>
      <c r="Q273" s="72" t="s">
        <v>152</v>
      </c>
      <c r="R273" s="72">
        <v>19650101</v>
      </c>
      <c r="S273" s="72">
        <v>44</v>
      </c>
      <c r="T273" s="72">
        <v>53</v>
      </c>
      <c r="U273" s="72">
        <v>1</v>
      </c>
      <c r="V273" s="72" t="s">
        <v>1654</v>
      </c>
      <c r="W273" s="72" t="s">
        <v>219</v>
      </c>
      <c r="X273" s="72">
        <v>98</v>
      </c>
      <c r="Y273" s="72">
        <v>10</v>
      </c>
      <c r="Z273" s="72" t="s">
        <v>10</v>
      </c>
      <c r="AA273" s="72" t="s">
        <v>10</v>
      </c>
      <c r="AB273" s="72" t="s">
        <v>124</v>
      </c>
      <c r="AC273" s="72"/>
      <c r="AD273" s="72" t="s">
        <v>132</v>
      </c>
      <c r="AE273" s="72" t="s">
        <v>198</v>
      </c>
      <c r="AF273" s="72"/>
      <c r="AG273" s="72" t="s">
        <v>133</v>
      </c>
      <c r="AH273" s="72"/>
      <c r="AI273" s="72"/>
      <c r="AJ273" s="72" t="s">
        <v>134</v>
      </c>
      <c r="AK273" s="72" t="s">
        <v>135</v>
      </c>
      <c r="AL273" s="72">
        <v>0</v>
      </c>
      <c r="AM273" s="72">
        <v>1</v>
      </c>
      <c r="AN273" s="72" t="s">
        <v>1655</v>
      </c>
      <c r="AO273" s="72">
        <v>0</v>
      </c>
      <c r="AP273" s="72"/>
      <c r="AQ273" s="72" t="s">
        <v>35</v>
      </c>
      <c r="AR273" s="72"/>
      <c r="AS273" s="72"/>
      <c r="AT273" s="72"/>
      <c r="AU273" s="72"/>
      <c r="AV273" s="73">
        <v>43801</v>
      </c>
      <c r="AW273" s="72" t="s">
        <v>1656</v>
      </c>
      <c r="AX273" s="72" t="s">
        <v>1656</v>
      </c>
      <c r="AY273" s="72" t="s">
        <v>1657</v>
      </c>
      <c r="AZ273" s="72" t="s">
        <v>1657</v>
      </c>
      <c r="BA273" s="72" t="s">
        <v>1657</v>
      </c>
      <c r="BB273" s="72" t="s">
        <v>1657</v>
      </c>
      <c r="BC273" s="72" t="s">
        <v>1657</v>
      </c>
      <c r="BD273" s="72" t="s">
        <v>1657</v>
      </c>
      <c r="BE273" s="72" t="s">
        <v>1657</v>
      </c>
    </row>
    <row r="274" spans="1:57">
      <c r="A274" s="72">
        <v>231590</v>
      </c>
      <c r="B274" s="72">
        <v>2562</v>
      </c>
      <c r="C274" s="72">
        <v>1</v>
      </c>
      <c r="D274" s="72" t="s">
        <v>1658</v>
      </c>
      <c r="E274" s="72" t="s">
        <v>123</v>
      </c>
      <c r="F274" s="72">
        <v>1443452</v>
      </c>
      <c r="G274" s="73">
        <v>241468</v>
      </c>
      <c r="H274" s="72">
        <v>10669</v>
      </c>
      <c r="I274" s="72" t="s">
        <v>124</v>
      </c>
      <c r="J274" s="72">
        <v>10</v>
      </c>
      <c r="K274" s="72">
        <v>14632</v>
      </c>
      <c r="L274" s="72">
        <v>5</v>
      </c>
      <c r="M274" s="72" t="s">
        <v>125</v>
      </c>
      <c r="N274" s="72" t="s">
        <v>126</v>
      </c>
      <c r="O274" s="72" t="s">
        <v>127</v>
      </c>
      <c r="P274" s="72" t="s">
        <v>128</v>
      </c>
      <c r="Q274" s="72" t="s">
        <v>129</v>
      </c>
      <c r="R274" s="72">
        <v>19390101</v>
      </c>
      <c r="S274" s="72">
        <v>50</v>
      </c>
      <c r="T274" s="72">
        <v>79</v>
      </c>
      <c r="U274" s="72">
        <v>1</v>
      </c>
      <c r="V274" s="72" t="s">
        <v>1654</v>
      </c>
      <c r="W274" s="72" t="s">
        <v>130</v>
      </c>
      <c r="X274" s="72">
        <v>20</v>
      </c>
      <c r="Y274" s="72">
        <v>7</v>
      </c>
      <c r="Z274" s="72" t="s">
        <v>131</v>
      </c>
      <c r="AA274" s="72" t="s">
        <v>21</v>
      </c>
      <c r="AB274" s="72" t="s">
        <v>124</v>
      </c>
      <c r="AC274" s="72"/>
      <c r="AD274" s="72" t="s">
        <v>132</v>
      </c>
      <c r="AE274" s="72" t="s">
        <v>133</v>
      </c>
      <c r="AF274" s="72"/>
      <c r="AG274" s="72"/>
      <c r="AH274" s="72" t="s">
        <v>133</v>
      </c>
      <c r="AI274" s="72" t="s">
        <v>133</v>
      </c>
      <c r="AJ274" s="72" t="s">
        <v>134</v>
      </c>
      <c r="AK274" s="72" t="s">
        <v>135</v>
      </c>
      <c r="AL274" s="72">
        <v>0</v>
      </c>
      <c r="AM274" s="72">
        <v>1</v>
      </c>
      <c r="AN274" s="72" t="s">
        <v>1655</v>
      </c>
      <c r="AO274" s="72">
        <v>0</v>
      </c>
      <c r="AP274" s="72"/>
      <c r="AQ274" s="72" t="s">
        <v>35</v>
      </c>
      <c r="AR274" s="72"/>
      <c r="AS274" s="72"/>
      <c r="AT274" s="72"/>
      <c r="AU274" s="72"/>
      <c r="AV274" s="72" t="s">
        <v>1659</v>
      </c>
      <c r="AW274" s="72" t="s">
        <v>1656</v>
      </c>
      <c r="AX274" s="72" t="s">
        <v>1656</v>
      </c>
      <c r="AY274" s="72" t="s">
        <v>1657</v>
      </c>
      <c r="AZ274" s="72" t="s">
        <v>1657</v>
      </c>
      <c r="BA274" s="72" t="s">
        <v>1657</v>
      </c>
      <c r="BB274" s="72" t="s">
        <v>1657</v>
      </c>
      <c r="BC274" s="72" t="s">
        <v>1657</v>
      </c>
      <c r="BD274" s="72" t="s">
        <v>1657</v>
      </c>
      <c r="BE274" s="72" t="s">
        <v>1657</v>
      </c>
    </row>
    <row r="275" spans="1:57" ht="25.5">
      <c r="A275" s="72">
        <v>231859</v>
      </c>
      <c r="B275" s="72">
        <v>2562</v>
      </c>
      <c r="C275" s="72">
        <v>1</v>
      </c>
      <c r="D275" s="72" t="s">
        <v>1703</v>
      </c>
      <c r="E275" s="72" t="s">
        <v>1291</v>
      </c>
      <c r="F275" s="72">
        <v>138130</v>
      </c>
      <c r="G275" s="73">
        <v>241496</v>
      </c>
      <c r="H275" s="72">
        <v>10944</v>
      </c>
      <c r="I275" s="72" t="s">
        <v>124</v>
      </c>
      <c r="J275" s="72">
        <v>10</v>
      </c>
      <c r="K275" s="72">
        <v>14632</v>
      </c>
      <c r="L275" s="72">
        <v>7</v>
      </c>
      <c r="M275" s="72" t="s">
        <v>297</v>
      </c>
      <c r="N275" s="72"/>
      <c r="O275" s="72" t="s">
        <v>127</v>
      </c>
      <c r="P275" s="72" t="s">
        <v>1292</v>
      </c>
      <c r="Q275" s="72" t="s">
        <v>129</v>
      </c>
      <c r="R275" s="72">
        <v>19500101</v>
      </c>
      <c r="S275" s="72">
        <v>41</v>
      </c>
      <c r="T275" s="72">
        <v>69</v>
      </c>
      <c r="U275" s="72">
        <v>2</v>
      </c>
      <c r="V275" s="72" t="s">
        <v>1661</v>
      </c>
      <c r="W275" s="72" t="s">
        <v>130</v>
      </c>
      <c r="X275" s="72" t="s">
        <v>581</v>
      </c>
      <c r="Y275" s="72">
        <v>0</v>
      </c>
      <c r="Z275" s="72" t="s">
        <v>1293</v>
      </c>
      <c r="AA275" s="72" t="s">
        <v>13</v>
      </c>
      <c r="AB275" s="72" t="s">
        <v>124</v>
      </c>
      <c r="AC275" s="72"/>
      <c r="AD275" s="72" t="s">
        <v>132</v>
      </c>
      <c r="AE275" s="72" t="s">
        <v>140</v>
      </c>
      <c r="AF275" s="72"/>
      <c r="AG275" s="72" t="s">
        <v>198</v>
      </c>
      <c r="AH275" s="72" t="s">
        <v>198</v>
      </c>
      <c r="AI275" s="72"/>
      <c r="AJ275" s="72" t="s">
        <v>134</v>
      </c>
      <c r="AK275" s="72" t="s">
        <v>135</v>
      </c>
      <c r="AL275" s="72">
        <v>0</v>
      </c>
      <c r="AM275" s="72">
        <v>1</v>
      </c>
      <c r="AN275" s="72" t="s">
        <v>1655</v>
      </c>
      <c r="AO275" s="72">
        <v>0</v>
      </c>
      <c r="AP275" s="72"/>
      <c r="AQ275" s="72" t="s">
        <v>35</v>
      </c>
      <c r="AR275" s="72"/>
      <c r="AS275" s="72" t="s">
        <v>1294</v>
      </c>
      <c r="AT275" s="72"/>
      <c r="AU275" s="72"/>
      <c r="AV275" s="73">
        <v>43680</v>
      </c>
      <c r="AW275" s="72" t="s">
        <v>1656</v>
      </c>
      <c r="AX275" s="72" t="s">
        <v>1656</v>
      </c>
      <c r="AY275" s="72" t="s">
        <v>1657</v>
      </c>
      <c r="AZ275" s="72" t="s">
        <v>1657</v>
      </c>
      <c r="BA275" s="72" t="s">
        <v>1657</v>
      </c>
      <c r="BB275" s="72" t="s">
        <v>1657</v>
      </c>
      <c r="BC275" s="72" t="s">
        <v>1657</v>
      </c>
      <c r="BD275" s="72" t="s">
        <v>1657</v>
      </c>
      <c r="BE275" s="72" t="s">
        <v>1657</v>
      </c>
    </row>
    <row r="276" spans="1:57">
      <c r="A276" s="72">
        <v>169607</v>
      </c>
      <c r="B276" s="72">
        <v>2562</v>
      </c>
      <c r="C276" s="72">
        <v>1</v>
      </c>
      <c r="D276" s="72" t="s">
        <v>1815</v>
      </c>
      <c r="E276" s="72" t="s">
        <v>743</v>
      </c>
      <c r="F276" s="72">
        <v>17998</v>
      </c>
      <c r="G276" s="72" t="s">
        <v>301</v>
      </c>
      <c r="H276" s="72">
        <v>10946</v>
      </c>
      <c r="I276" s="72" t="s">
        <v>124</v>
      </c>
      <c r="J276" s="72">
        <v>10</v>
      </c>
      <c r="K276" s="72">
        <v>14632</v>
      </c>
      <c r="L276" s="72">
        <v>7</v>
      </c>
      <c r="M276" s="72" t="s">
        <v>171</v>
      </c>
      <c r="N276" s="72" t="s">
        <v>744</v>
      </c>
      <c r="O276" s="72" t="s">
        <v>150</v>
      </c>
      <c r="P276" s="72" t="s">
        <v>745</v>
      </c>
      <c r="Q276" s="72" t="s">
        <v>152</v>
      </c>
      <c r="R276" s="72">
        <v>19330501</v>
      </c>
      <c r="S276" s="72">
        <v>35</v>
      </c>
      <c r="T276" s="72">
        <v>85</v>
      </c>
      <c r="U276" s="72">
        <v>1</v>
      </c>
      <c r="V276" s="72" t="s">
        <v>1654</v>
      </c>
      <c r="W276" s="72" t="s">
        <v>219</v>
      </c>
      <c r="X276" s="72">
        <v>4</v>
      </c>
      <c r="Y276" s="72">
        <v>6</v>
      </c>
      <c r="Z276" s="72" t="s">
        <v>390</v>
      </c>
      <c r="AA276" s="72" t="s">
        <v>4</v>
      </c>
      <c r="AB276" s="72" t="s">
        <v>124</v>
      </c>
      <c r="AC276" s="72">
        <v>900381699</v>
      </c>
      <c r="AD276" s="72" t="s">
        <v>132</v>
      </c>
      <c r="AE276" s="72" t="s">
        <v>133</v>
      </c>
      <c r="AF276" s="72"/>
      <c r="AG276" s="72"/>
      <c r="AH276" s="72"/>
      <c r="AI276" s="72"/>
      <c r="AJ276" s="72" t="s">
        <v>133</v>
      </c>
      <c r="AK276" s="72" t="s">
        <v>135</v>
      </c>
      <c r="AL276" s="72">
        <v>0</v>
      </c>
      <c r="AM276" s="72">
        <v>1</v>
      </c>
      <c r="AN276" s="72" t="s">
        <v>1655</v>
      </c>
      <c r="AO276" s="72">
        <v>0</v>
      </c>
      <c r="AP276" s="72" t="s">
        <v>746</v>
      </c>
      <c r="AQ276" s="72" t="s">
        <v>35</v>
      </c>
      <c r="AR276" s="72" t="s">
        <v>155</v>
      </c>
      <c r="AS276" s="72"/>
      <c r="AT276" s="72"/>
      <c r="AU276" s="72"/>
      <c r="AV276" s="73">
        <v>43618</v>
      </c>
      <c r="AW276" s="72" t="s">
        <v>1657</v>
      </c>
      <c r="AX276" s="72" t="s">
        <v>1657</v>
      </c>
      <c r="AY276" s="72" t="s">
        <v>1656</v>
      </c>
      <c r="AZ276" s="72" t="s">
        <v>1657</v>
      </c>
      <c r="BA276" s="72" t="s">
        <v>1657</v>
      </c>
      <c r="BB276" s="72" t="s">
        <v>1657</v>
      </c>
      <c r="BC276" s="72" t="s">
        <v>1657</v>
      </c>
      <c r="BD276" s="72" t="s">
        <v>1657</v>
      </c>
      <c r="BE276" s="72" t="s">
        <v>1657</v>
      </c>
    </row>
    <row r="277" spans="1:57">
      <c r="A277" s="72">
        <v>209677</v>
      </c>
      <c r="B277" s="72">
        <v>2562</v>
      </c>
      <c r="C277" s="72">
        <v>1</v>
      </c>
      <c r="D277" s="72" t="s">
        <v>1819</v>
      </c>
      <c r="E277" s="72" t="s">
        <v>762</v>
      </c>
      <c r="F277" s="72">
        <v>391262</v>
      </c>
      <c r="G277" s="72" t="s">
        <v>314</v>
      </c>
      <c r="H277" s="72">
        <v>11443</v>
      </c>
      <c r="I277" s="72" t="s">
        <v>124</v>
      </c>
      <c r="J277" s="72">
        <v>10</v>
      </c>
      <c r="K277" s="72">
        <v>14632</v>
      </c>
      <c r="L277" s="72">
        <v>6</v>
      </c>
      <c r="M277" s="72" t="s">
        <v>184</v>
      </c>
      <c r="N277" s="72" t="s">
        <v>763</v>
      </c>
      <c r="O277" s="72" t="s">
        <v>127</v>
      </c>
      <c r="P277" s="72" t="s">
        <v>764</v>
      </c>
      <c r="Q277" s="72" t="s">
        <v>129</v>
      </c>
      <c r="R277" s="72">
        <v>19541114</v>
      </c>
      <c r="S277" s="72">
        <v>47</v>
      </c>
      <c r="T277" s="72">
        <v>64</v>
      </c>
      <c r="U277" s="72">
        <v>1</v>
      </c>
      <c r="V277" s="72" t="s">
        <v>1654</v>
      </c>
      <c r="W277" s="72" t="s">
        <v>130</v>
      </c>
      <c r="X277" s="72">
        <v>4</v>
      </c>
      <c r="Y277" s="72">
        <v>10</v>
      </c>
      <c r="Z277" s="72" t="s">
        <v>653</v>
      </c>
      <c r="AA277" s="72" t="s">
        <v>24</v>
      </c>
      <c r="AB277" s="72" t="s">
        <v>124</v>
      </c>
      <c r="AC277" s="72" t="s">
        <v>765</v>
      </c>
      <c r="AD277" s="72" t="s">
        <v>132</v>
      </c>
      <c r="AE277" s="72" t="s">
        <v>133</v>
      </c>
      <c r="AF277" s="72"/>
      <c r="AG277" s="72" t="s">
        <v>133</v>
      </c>
      <c r="AH277" s="72" t="s">
        <v>133</v>
      </c>
      <c r="AI277" s="72"/>
      <c r="AJ277" s="72" t="s">
        <v>133</v>
      </c>
      <c r="AK277" s="72" t="s">
        <v>135</v>
      </c>
      <c r="AL277" s="72">
        <v>0</v>
      </c>
      <c r="AM277" s="72">
        <v>1</v>
      </c>
      <c r="AN277" s="72" t="s">
        <v>1655</v>
      </c>
      <c r="AO277" s="72">
        <v>6</v>
      </c>
      <c r="AP277" s="73">
        <v>241883</v>
      </c>
      <c r="AQ277" s="72" t="s">
        <v>41</v>
      </c>
      <c r="AR277" s="72" t="s">
        <v>766</v>
      </c>
      <c r="AS277" s="72"/>
      <c r="AT277" s="72"/>
      <c r="AU277" s="72"/>
      <c r="AV277" s="72" t="s">
        <v>1684</v>
      </c>
      <c r="AW277" s="72" t="s">
        <v>1656</v>
      </c>
      <c r="AX277" s="72" t="s">
        <v>1656</v>
      </c>
      <c r="AY277" s="72" t="s">
        <v>1657</v>
      </c>
      <c r="AZ277" s="72" t="s">
        <v>1657</v>
      </c>
      <c r="BA277" s="72" t="s">
        <v>1657</v>
      </c>
      <c r="BB277" s="72" t="s">
        <v>1657</v>
      </c>
      <c r="BC277" s="72" t="s">
        <v>1657</v>
      </c>
      <c r="BD277" s="72" t="s">
        <v>1657</v>
      </c>
      <c r="BE277" s="72" t="s">
        <v>1657</v>
      </c>
    </row>
    <row r="278" spans="1:57">
      <c r="A278" s="72">
        <v>210072</v>
      </c>
      <c r="B278" s="72">
        <v>2562</v>
      </c>
      <c r="C278" s="72">
        <v>1</v>
      </c>
      <c r="D278" s="72" t="s">
        <v>2002</v>
      </c>
      <c r="E278" s="72" t="s">
        <v>1023</v>
      </c>
      <c r="F278" s="72">
        <v>281800</v>
      </c>
      <c r="G278" s="72" t="s">
        <v>807</v>
      </c>
      <c r="H278" s="72">
        <v>10956</v>
      </c>
      <c r="I278" s="72" t="s">
        <v>124</v>
      </c>
      <c r="J278" s="72">
        <v>10</v>
      </c>
      <c r="K278" s="72">
        <v>14632</v>
      </c>
      <c r="L278" s="72">
        <v>7</v>
      </c>
      <c r="M278" s="72" t="s">
        <v>252</v>
      </c>
      <c r="N278" s="72" t="s">
        <v>1024</v>
      </c>
      <c r="O278" s="72" t="s">
        <v>127</v>
      </c>
      <c r="P278" s="72" t="s">
        <v>1025</v>
      </c>
      <c r="Q278" s="72" t="s">
        <v>129</v>
      </c>
      <c r="R278" s="72">
        <v>19770313</v>
      </c>
      <c r="S278" s="72">
        <v>46.8</v>
      </c>
      <c r="T278" s="72">
        <v>41</v>
      </c>
      <c r="U278" s="72">
        <v>1</v>
      </c>
      <c r="V278" s="72" t="s">
        <v>1654</v>
      </c>
      <c r="W278" s="72" t="s">
        <v>130</v>
      </c>
      <c r="X278" s="72" t="s">
        <v>1026</v>
      </c>
      <c r="Y278" s="72">
        <v>2</v>
      </c>
      <c r="Z278" s="72" t="s">
        <v>1027</v>
      </c>
      <c r="AA278" s="72" t="s">
        <v>15</v>
      </c>
      <c r="AB278" s="72" t="s">
        <v>124</v>
      </c>
      <c r="AC278" s="72"/>
      <c r="AD278" s="72" t="s">
        <v>132</v>
      </c>
      <c r="AE278" s="72" t="s">
        <v>133</v>
      </c>
      <c r="AF278" s="72"/>
      <c r="AG278" s="72" t="s">
        <v>133</v>
      </c>
      <c r="AH278" s="72"/>
      <c r="AI278" s="72"/>
      <c r="AJ278" s="72" t="s">
        <v>133</v>
      </c>
      <c r="AK278" s="72" t="s">
        <v>135</v>
      </c>
      <c r="AL278" s="72">
        <v>0</v>
      </c>
      <c r="AM278" s="72">
        <v>1</v>
      </c>
      <c r="AN278" s="72" t="s">
        <v>1655</v>
      </c>
      <c r="AO278" s="72">
        <v>0</v>
      </c>
      <c r="AP278" s="72"/>
      <c r="AQ278" s="72" t="s">
        <v>35</v>
      </c>
      <c r="AR278" s="72"/>
      <c r="AS278" s="72"/>
      <c r="AT278" s="72"/>
      <c r="AU278" s="72"/>
      <c r="AV278" s="72" t="s">
        <v>1680</v>
      </c>
      <c r="AW278" s="72" t="s">
        <v>1656</v>
      </c>
      <c r="AX278" s="72" t="s">
        <v>1656</v>
      </c>
      <c r="AY278" s="72" t="s">
        <v>1657</v>
      </c>
      <c r="AZ278" s="72" t="s">
        <v>1657</v>
      </c>
      <c r="BA278" s="72" t="s">
        <v>1657</v>
      </c>
      <c r="BB278" s="72" t="s">
        <v>1657</v>
      </c>
      <c r="BC278" s="72" t="s">
        <v>1657</v>
      </c>
      <c r="BD278" s="72" t="s">
        <v>1657</v>
      </c>
      <c r="BE278" s="72" t="s">
        <v>1657</v>
      </c>
    </row>
    <row r="279" spans="1:57">
      <c r="A279" s="72">
        <v>244991</v>
      </c>
      <c r="B279" s="72">
        <v>2562</v>
      </c>
      <c r="C279" s="72">
        <v>1</v>
      </c>
      <c r="D279" s="72" t="s">
        <v>1922</v>
      </c>
      <c r="E279" s="72" t="s">
        <v>547</v>
      </c>
      <c r="F279" s="72">
        <v>167696</v>
      </c>
      <c r="G279" s="72" t="s">
        <v>398</v>
      </c>
      <c r="H279" s="72">
        <v>21984</v>
      </c>
      <c r="I279" s="72" t="s">
        <v>124</v>
      </c>
      <c r="J279" s="72">
        <v>10</v>
      </c>
      <c r="K279" s="72">
        <v>14632</v>
      </c>
      <c r="L279" s="72">
        <v>6</v>
      </c>
      <c r="M279" s="72" t="s">
        <v>155</v>
      </c>
      <c r="N279" s="72" t="s">
        <v>548</v>
      </c>
      <c r="O279" s="72" t="s">
        <v>150</v>
      </c>
      <c r="P279" s="72" t="s">
        <v>549</v>
      </c>
      <c r="Q279" s="72" t="s">
        <v>152</v>
      </c>
      <c r="R279" s="72">
        <v>19460101</v>
      </c>
      <c r="S279" s="72">
        <v>35</v>
      </c>
      <c r="T279" s="72">
        <v>72</v>
      </c>
      <c r="U279" s="72">
        <v>1</v>
      </c>
      <c r="V279" s="72" t="s">
        <v>1654</v>
      </c>
      <c r="W279" s="72" t="s">
        <v>130</v>
      </c>
      <c r="X279" s="72">
        <v>7</v>
      </c>
      <c r="Y279" s="72">
        <v>10</v>
      </c>
      <c r="Z279" s="72" t="s">
        <v>5</v>
      </c>
      <c r="AA279" s="72" t="s">
        <v>5</v>
      </c>
      <c r="AB279" s="72" t="s">
        <v>124</v>
      </c>
      <c r="AC279" s="72"/>
      <c r="AD279" s="72" t="s">
        <v>132</v>
      </c>
      <c r="AE279" s="72" t="s">
        <v>133</v>
      </c>
      <c r="AF279" s="72"/>
      <c r="AG279" s="72" t="s">
        <v>133</v>
      </c>
      <c r="AH279" s="72"/>
      <c r="AI279" s="72"/>
      <c r="AJ279" s="72" t="s">
        <v>133</v>
      </c>
      <c r="AK279" s="72"/>
      <c r="AL279" s="72">
        <v>0</v>
      </c>
      <c r="AM279" s="72">
        <v>1</v>
      </c>
      <c r="AN279" s="72" t="s">
        <v>1655</v>
      </c>
      <c r="AO279" s="72">
        <v>6</v>
      </c>
      <c r="AP279" s="72" t="s">
        <v>1686</v>
      </c>
      <c r="AQ279" s="72" t="s">
        <v>41</v>
      </c>
      <c r="AR279" s="72" t="s">
        <v>182</v>
      </c>
      <c r="AS279" s="72"/>
      <c r="AT279" s="72"/>
      <c r="AU279" s="72"/>
      <c r="AV279" s="72" t="s">
        <v>1923</v>
      </c>
      <c r="AW279" s="72" t="s">
        <v>1656</v>
      </c>
      <c r="AX279" s="72" t="s">
        <v>1656</v>
      </c>
      <c r="AY279" s="72" t="s">
        <v>1657</v>
      </c>
      <c r="AZ279" s="72" t="s">
        <v>1656</v>
      </c>
      <c r="BA279" s="72" t="s">
        <v>1657</v>
      </c>
      <c r="BB279" s="72" t="s">
        <v>1657</v>
      </c>
      <c r="BC279" s="72" t="s">
        <v>1657</v>
      </c>
      <c r="BD279" s="72" t="s">
        <v>1657</v>
      </c>
      <c r="BE279" s="72" t="s">
        <v>1657</v>
      </c>
    </row>
    <row r="280" spans="1:57">
      <c r="A280" s="72">
        <v>245113</v>
      </c>
      <c r="B280" s="72">
        <v>2562</v>
      </c>
      <c r="C280" s="72">
        <v>1</v>
      </c>
      <c r="D280" s="72" t="s">
        <v>1799</v>
      </c>
      <c r="E280" s="72" t="s">
        <v>283</v>
      </c>
      <c r="F280" s="72">
        <v>1765944</v>
      </c>
      <c r="G280" s="73">
        <v>241589</v>
      </c>
      <c r="H280" s="72">
        <v>10669</v>
      </c>
      <c r="I280" s="72" t="s">
        <v>124</v>
      </c>
      <c r="J280" s="72">
        <v>10</v>
      </c>
      <c r="K280" s="72">
        <v>14632</v>
      </c>
      <c r="L280" s="72">
        <v>5</v>
      </c>
      <c r="M280" s="72" t="s">
        <v>125</v>
      </c>
      <c r="N280" s="72" t="s">
        <v>284</v>
      </c>
      <c r="O280" s="72" t="s">
        <v>127</v>
      </c>
      <c r="P280" s="72" t="s">
        <v>285</v>
      </c>
      <c r="Q280" s="72" t="s">
        <v>129</v>
      </c>
      <c r="R280" s="72">
        <v>19920126</v>
      </c>
      <c r="S280" s="72">
        <v>48</v>
      </c>
      <c r="T280" s="72">
        <v>27</v>
      </c>
      <c r="U280" s="72">
        <v>1</v>
      </c>
      <c r="V280" s="72" t="s">
        <v>1654</v>
      </c>
      <c r="W280" s="72" t="s">
        <v>232</v>
      </c>
      <c r="X280" s="72" t="s">
        <v>286</v>
      </c>
      <c r="Y280" s="72">
        <v>11</v>
      </c>
      <c r="Z280" s="72" t="s">
        <v>287</v>
      </c>
      <c r="AA280" s="72" t="s">
        <v>21</v>
      </c>
      <c r="AB280" s="72" t="s">
        <v>124</v>
      </c>
      <c r="AC280" s="72">
        <v>954595392</v>
      </c>
      <c r="AD280" s="72" t="s">
        <v>132</v>
      </c>
      <c r="AE280" s="72" t="s">
        <v>133</v>
      </c>
      <c r="AF280" s="72"/>
      <c r="AG280" s="72"/>
      <c r="AH280" s="72"/>
      <c r="AI280" s="72"/>
      <c r="AJ280" s="72" t="s">
        <v>133</v>
      </c>
      <c r="AK280" s="72" t="s">
        <v>135</v>
      </c>
      <c r="AL280" s="72">
        <v>0</v>
      </c>
      <c r="AM280" s="72">
        <v>1</v>
      </c>
      <c r="AN280" s="72" t="s">
        <v>1655</v>
      </c>
      <c r="AO280" s="72">
        <v>0</v>
      </c>
      <c r="AP280" s="72"/>
      <c r="AQ280" s="72" t="s">
        <v>35</v>
      </c>
      <c r="AR280" s="72"/>
      <c r="AS280" s="72"/>
      <c r="AT280" s="72"/>
      <c r="AU280" s="72"/>
      <c r="AV280" s="73">
        <v>43468</v>
      </c>
      <c r="AW280" s="72" t="s">
        <v>1657</v>
      </c>
      <c r="AX280" s="72" t="s">
        <v>1656</v>
      </c>
      <c r="AY280" s="72" t="s">
        <v>1657</v>
      </c>
      <c r="AZ280" s="72" t="s">
        <v>1656</v>
      </c>
      <c r="BA280" s="72" t="s">
        <v>1657</v>
      </c>
      <c r="BB280" s="72" t="s">
        <v>1657</v>
      </c>
      <c r="BC280" s="72" t="s">
        <v>1657</v>
      </c>
      <c r="BD280" s="72" t="s">
        <v>1657</v>
      </c>
      <c r="BE280" s="72" t="s">
        <v>1657</v>
      </c>
    </row>
    <row r="281" spans="1:57">
      <c r="A281" s="72">
        <v>245553</v>
      </c>
      <c r="B281" s="72">
        <v>2562</v>
      </c>
      <c r="C281" s="72">
        <v>1</v>
      </c>
      <c r="D281" s="72" t="s">
        <v>1822</v>
      </c>
      <c r="E281" s="72" t="s">
        <v>207</v>
      </c>
      <c r="F281" s="72">
        <v>14714</v>
      </c>
      <c r="G281" s="72" t="s">
        <v>208</v>
      </c>
      <c r="H281" s="72">
        <v>10961</v>
      </c>
      <c r="I281" s="72" t="s">
        <v>124</v>
      </c>
      <c r="J281" s="72">
        <v>10</v>
      </c>
      <c r="K281" s="72">
        <v>14632</v>
      </c>
      <c r="L281" s="72">
        <v>7</v>
      </c>
      <c r="M281" s="72" t="s">
        <v>209</v>
      </c>
      <c r="N281" s="72" t="s">
        <v>210</v>
      </c>
      <c r="O281" s="72" t="s">
        <v>150</v>
      </c>
      <c r="P281" s="72" t="s">
        <v>211</v>
      </c>
      <c r="Q281" s="72" t="s">
        <v>152</v>
      </c>
      <c r="R281" s="72">
        <v>19701219</v>
      </c>
      <c r="S281" s="72">
        <v>52</v>
      </c>
      <c r="T281" s="72">
        <v>48</v>
      </c>
      <c r="U281" s="72">
        <v>1</v>
      </c>
      <c r="V281" s="72" t="s">
        <v>1654</v>
      </c>
      <c r="W281" s="72" t="s">
        <v>219</v>
      </c>
      <c r="X281" s="72">
        <v>43</v>
      </c>
      <c r="Y281" s="72">
        <v>3</v>
      </c>
      <c r="Z281" s="72" t="s">
        <v>212</v>
      </c>
      <c r="AA281" s="72" t="s">
        <v>17</v>
      </c>
      <c r="AB281" s="72" t="s">
        <v>124</v>
      </c>
      <c r="AC281" s="72">
        <v>837380976</v>
      </c>
      <c r="AD281" s="72" t="s">
        <v>132</v>
      </c>
      <c r="AE281" s="72" t="s">
        <v>198</v>
      </c>
      <c r="AF281" s="72"/>
      <c r="AG281" s="72" t="s">
        <v>133</v>
      </c>
      <c r="AH281" s="72"/>
      <c r="AI281" s="72"/>
      <c r="AJ281" s="72" t="s">
        <v>134</v>
      </c>
      <c r="AK281" s="72" t="s">
        <v>135</v>
      </c>
      <c r="AL281" s="72">
        <v>0</v>
      </c>
      <c r="AM281" s="72">
        <v>1</v>
      </c>
      <c r="AN281" s="72" t="s">
        <v>1655</v>
      </c>
      <c r="AO281" s="72">
        <v>0</v>
      </c>
      <c r="AP281" s="72"/>
      <c r="AQ281" s="72" t="s">
        <v>35</v>
      </c>
      <c r="AR281" s="72"/>
      <c r="AS281" s="72"/>
      <c r="AT281" s="72"/>
      <c r="AU281" s="72"/>
      <c r="AV281" s="72" t="s">
        <v>2127</v>
      </c>
      <c r="AW281" s="72" t="s">
        <v>1656</v>
      </c>
      <c r="AX281" s="72" t="s">
        <v>1656</v>
      </c>
      <c r="AY281" s="72" t="s">
        <v>1657</v>
      </c>
      <c r="AZ281" s="72" t="s">
        <v>1657</v>
      </c>
      <c r="BA281" s="72" t="s">
        <v>1657</v>
      </c>
      <c r="BB281" s="72" t="s">
        <v>1657</v>
      </c>
      <c r="BC281" s="72" t="s">
        <v>1657</v>
      </c>
      <c r="BD281" s="72" t="s">
        <v>1657</v>
      </c>
      <c r="BE281" s="72" t="s">
        <v>1657</v>
      </c>
    </row>
    <row r="282" spans="1:57">
      <c r="A282" s="72">
        <v>245674</v>
      </c>
      <c r="B282" s="72">
        <v>2562</v>
      </c>
      <c r="C282" s="72">
        <v>1</v>
      </c>
      <c r="D282" s="72" t="s">
        <v>1717</v>
      </c>
      <c r="E282" s="72" t="s">
        <v>453</v>
      </c>
      <c r="F282" s="72">
        <v>74218</v>
      </c>
      <c r="G282" s="73">
        <v>241649</v>
      </c>
      <c r="H282" s="72">
        <v>10958</v>
      </c>
      <c r="I282" s="72" t="s">
        <v>124</v>
      </c>
      <c r="J282" s="72">
        <v>10</v>
      </c>
      <c r="K282" s="72">
        <v>14632</v>
      </c>
      <c r="L282" s="72">
        <v>7</v>
      </c>
      <c r="M282" s="72" t="s">
        <v>141</v>
      </c>
      <c r="N282" s="72" t="s">
        <v>454</v>
      </c>
      <c r="O282" s="72" t="s">
        <v>127</v>
      </c>
      <c r="P282" s="72" t="s">
        <v>455</v>
      </c>
      <c r="Q282" s="72" t="s">
        <v>129</v>
      </c>
      <c r="R282" s="72">
        <v>19900306</v>
      </c>
      <c r="S282" s="72">
        <v>52</v>
      </c>
      <c r="T282" s="72">
        <v>28</v>
      </c>
      <c r="U282" s="72">
        <v>1</v>
      </c>
      <c r="V282" s="72" t="s">
        <v>1654</v>
      </c>
      <c r="W282" s="72" t="s">
        <v>130</v>
      </c>
      <c r="X282" s="72">
        <v>76</v>
      </c>
      <c r="Y282" s="72">
        <v>3</v>
      </c>
      <c r="Z282" s="72" t="s">
        <v>456</v>
      </c>
      <c r="AA282" s="72" t="s">
        <v>11</v>
      </c>
      <c r="AB282" s="72" t="s">
        <v>124</v>
      </c>
      <c r="AC282" s="72">
        <v>804773647</v>
      </c>
      <c r="AD282" s="72" t="s">
        <v>132</v>
      </c>
      <c r="AE282" s="72" t="s">
        <v>198</v>
      </c>
      <c r="AF282" s="72"/>
      <c r="AG282" s="72" t="s">
        <v>133</v>
      </c>
      <c r="AH282" s="72"/>
      <c r="AI282" s="72"/>
      <c r="AJ282" s="72" t="s">
        <v>134</v>
      </c>
      <c r="AK282" s="72"/>
      <c r="AL282" s="72">
        <v>0</v>
      </c>
      <c r="AM282" s="72">
        <v>1</v>
      </c>
      <c r="AN282" s="72" t="s">
        <v>1655</v>
      </c>
      <c r="AO282" s="72">
        <v>0</v>
      </c>
      <c r="AP282" s="72"/>
      <c r="AQ282" s="72" t="s">
        <v>35</v>
      </c>
      <c r="AR282" s="72"/>
      <c r="AS282" s="72"/>
      <c r="AT282" s="72"/>
      <c r="AU282" s="72"/>
      <c r="AV282" s="73">
        <v>43649</v>
      </c>
      <c r="AW282" s="72" t="s">
        <v>1657</v>
      </c>
      <c r="AX282" s="72" t="s">
        <v>1657</v>
      </c>
      <c r="AY282" s="72" t="s">
        <v>1657</v>
      </c>
      <c r="AZ282" s="72" t="s">
        <v>1657</v>
      </c>
      <c r="BA282" s="72" t="s">
        <v>1657</v>
      </c>
      <c r="BB282" s="72" t="s">
        <v>1656</v>
      </c>
      <c r="BC282" s="72" t="s">
        <v>1657</v>
      </c>
      <c r="BD282" s="72" t="s">
        <v>1657</v>
      </c>
      <c r="BE282" s="72" t="s">
        <v>1657</v>
      </c>
    </row>
    <row r="283" spans="1:57">
      <c r="A283" s="72">
        <v>245731</v>
      </c>
      <c r="B283" s="72">
        <v>2562</v>
      </c>
      <c r="C283" s="72">
        <v>1</v>
      </c>
      <c r="D283" s="72" t="s">
        <v>1961</v>
      </c>
      <c r="E283" s="72" t="s">
        <v>727</v>
      </c>
      <c r="F283" s="72">
        <v>250592</v>
      </c>
      <c r="G283" s="72" t="s">
        <v>238</v>
      </c>
      <c r="H283" s="72">
        <v>21984</v>
      </c>
      <c r="I283" s="72" t="s">
        <v>124</v>
      </c>
      <c r="J283" s="72">
        <v>10</v>
      </c>
      <c r="K283" s="72">
        <v>14632</v>
      </c>
      <c r="L283" s="72">
        <v>6</v>
      </c>
      <c r="M283" s="72" t="s">
        <v>155</v>
      </c>
      <c r="N283" s="72" t="s">
        <v>728</v>
      </c>
      <c r="O283" s="72" t="s">
        <v>150</v>
      </c>
      <c r="P283" s="72" t="s">
        <v>729</v>
      </c>
      <c r="Q283" s="72" t="s">
        <v>152</v>
      </c>
      <c r="R283" s="72">
        <v>19271110</v>
      </c>
      <c r="S283" s="72">
        <v>40</v>
      </c>
      <c r="T283" s="72">
        <v>91</v>
      </c>
      <c r="U283" s="72">
        <v>1</v>
      </c>
      <c r="V283" s="72" t="s">
        <v>1654</v>
      </c>
      <c r="W283" s="72" t="s">
        <v>130</v>
      </c>
      <c r="X283" s="72">
        <v>136</v>
      </c>
      <c r="Y283" s="72">
        <v>7</v>
      </c>
      <c r="Z283" s="72" t="s">
        <v>194</v>
      </c>
      <c r="AA283" s="72" t="s">
        <v>146</v>
      </c>
      <c r="AB283" s="72" t="s">
        <v>124</v>
      </c>
      <c r="AC283" s="72"/>
      <c r="AD283" s="72" t="s">
        <v>132</v>
      </c>
      <c r="AE283" s="72" t="s">
        <v>133</v>
      </c>
      <c r="AF283" s="72"/>
      <c r="AG283" s="72" t="s">
        <v>133</v>
      </c>
      <c r="AH283" s="72"/>
      <c r="AI283" s="72"/>
      <c r="AJ283" s="72" t="s">
        <v>133</v>
      </c>
      <c r="AK283" s="72" t="s">
        <v>135</v>
      </c>
      <c r="AL283" s="72">
        <v>0</v>
      </c>
      <c r="AM283" s="72">
        <v>1</v>
      </c>
      <c r="AN283" s="72" t="s">
        <v>1655</v>
      </c>
      <c r="AO283" s="72">
        <v>0</v>
      </c>
      <c r="AP283" s="72"/>
      <c r="AQ283" s="72" t="s">
        <v>35</v>
      </c>
      <c r="AR283" s="72"/>
      <c r="AS283" s="72"/>
      <c r="AT283" s="72"/>
      <c r="AU283" s="72"/>
      <c r="AV283" s="73">
        <v>43588</v>
      </c>
      <c r="AW283" s="72" t="s">
        <v>1656</v>
      </c>
      <c r="AX283" s="72" t="s">
        <v>1656</v>
      </c>
      <c r="AY283" s="72" t="s">
        <v>1657</v>
      </c>
      <c r="AZ283" s="72" t="s">
        <v>1657</v>
      </c>
      <c r="BA283" s="72" t="s">
        <v>1657</v>
      </c>
      <c r="BB283" s="72" t="s">
        <v>1657</v>
      </c>
      <c r="BC283" s="72" t="s">
        <v>1657</v>
      </c>
      <c r="BD283" s="72" t="s">
        <v>1657</v>
      </c>
      <c r="BE283" s="72" t="s">
        <v>1657</v>
      </c>
    </row>
    <row r="284" spans="1:57">
      <c r="A284" s="72">
        <v>246139</v>
      </c>
      <c r="B284" s="72">
        <v>2562</v>
      </c>
      <c r="C284" s="72">
        <v>1</v>
      </c>
      <c r="D284" s="72" t="s">
        <v>1828</v>
      </c>
      <c r="E284" s="72" t="s">
        <v>781</v>
      </c>
      <c r="F284" s="72">
        <v>312571</v>
      </c>
      <c r="G284" s="72" t="s">
        <v>326</v>
      </c>
      <c r="H284" s="72">
        <v>11443</v>
      </c>
      <c r="I284" s="72" t="s">
        <v>124</v>
      </c>
      <c r="J284" s="72">
        <v>10</v>
      </c>
      <c r="K284" s="72">
        <v>14632</v>
      </c>
      <c r="L284" s="72">
        <v>6</v>
      </c>
      <c r="M284" s="72" t="s">
        <v>184</v>
      </c>
      <c r="N284" s="72" t="s">
        <v>782</v>
      </c>
      <c r="O284" s="72" t="s">
        <v>127</v>
      </c>
      <c r="P284" s="72" t="s">
        <v>783</v>
      </c>
      <c r="Q284" s="72" t="s">
        <v>129</v>
      </c>
      <c r="R284" s="72">
        <v>19850105</v>
      </c>
      <c r="S284" s="72">
        <v>54</v>
      </c>
      <c r="T284" s="72">
        <v>33</v>
      </c>
      <c r="U284" s="72">
        <v>1</v>
      </c>
      <c r="V284" s="72" t="s">
        <v>1654</v>
      </c>
      <c r="W284" s="72" t="s">
        <v>232</v>
      </c>
      <c r="X284" s="72">
        <v>75</v>
      </c>
      <c r="Y284" s="72">
        <v>3</v>
      </c>
      <c r="Z284" s="72" t="s">
        <v>433</v>
      </c>
      <c r="AA284" s="72" t="s">
        <v>21</v>
      </c>
      <c r="AB284" s="72" t="s">
        <v>124</v>
      </c>
      <c r="AC284" s="72">
        <v>943946700</v>
      </c>
      <c r="AD284" s="72" t="s">
        <v>132</v>
      </c>
      <c r="AE284" s="72" t="s">
        <v>140</v>
      </c>
      <c r="AF284" s="72" t="s">
        <v>133</v>
      </c>
      <c r="AG284" s="72"/>
      <c r="AH284" s="72"/>
      <c r="AI284" s="72"/>
      <c r="AJ284" s="72" t="s">
        <v>134</v>
      </c>
      <c r="AK284" s="72" t="s">
        <v>135</v>
      </c>
      <c r="AL284" s="72">
        <v>0</v>
      </c>
      <c r="AM284" s="72">
        <v>1</v>
      </c>
      <c r="AN284" s="72" t="s">
        <v>1655</v>
      </c>
      <c r="AO284" s="72">
        <v>0</v>
      </c>
      <c r="AP284" s="72"/>
      <c r="AQ284" s="72" t="s">
        <v>35</v>
      </c>
      <c r="AR284" s="72"/>
      <c r="AS284" s="72"/>
      <c r="AT284" s="72"/>
      <c r="AU284" s="72"/>
      <c r="AV284" s="72" t="s">
        <v>1829</v>
      </c>
      <c r="AW284" s="72" t="s">
        <v>1656</v>
      </c>
      <c r="AX284" s="72" t="s">
        <v>1656</v>
      </c>
      <c r="AY284" s="72" t="s">
        <v>1656</v>
      </c>
      <c r="AZ284" s="72" t="s">
        <v>1656</v>
      </c>
      <c r="BA284" s="72" t="s">
        <v>1657</v>
      </c>
      <c r="BB284" s="72" t="s">
        <v>1657</v>
      </c>
      <c r="BC284" s="72" t="s">
        <v>1657</v>
      </c>
      <c r="BD284" s="72" t="s">
        <v>1657</v>
      </c>
      <c r="BE284" s="72" t="s">
        <v>1657</v>
      </c>
    </row>
    <row r="285" spans="1:57">
      <c r="A285" s="72">
        <v>58928</v>
      </c>
      <c r="B285" s="72">
        <v>2562</v>
      </c>
      <c r="C285" s="72">
        <v>1</v>
      </c>
      <c r="D285" s="72" t="s">
        <v>1748</v>
      </c>
      <c r="E285" s="72" t="s">
        <v>448</v>
      </c>
      <c r="F285" s="72">
        <v>1778</v>
      </c>
      <c r="G285" s="72" t="s">
        <v>449</v>
      </c>
      <c r="H285" s="72">
        <v>10959</v>
      </c>
      <c r="I285" s="72" t="s">
        <v>124</v>
      </c>
      <c r="J285" s="72">
        <v>10</v>
      </c>
      <c r="K285" s="72">
        <v>14632</v>
      </c>
      <c r="L285" s="72">
        <v>7</v>
      </c>
      <c r="M285" s="72" t="s">
        <v>309</v>
      </c>
      <c r="N285" s="72" t="s">
        <v>450</v>
      </c>
      <c r="O285" s="72" t="s">
        <v>127</v>
      </c>
      <c r="P285" s="72" t="s">
        <v>451</v>
      </c>
      <c r="Q285" s="72" t="s">
        <v>129</v>
      </c>
      <c r="R285" s="72">
        <v>19320607</v>
      </c>
      <c r="S285" s="72">
        <v>45</v>
      </c>
      <c r="T285" s="72">
        <v>86</v>
      </c>
      <c r="U285" s="72">
        <v>1</v>
      </c>
      <c r="V285" s="72" t="s">
        <v>1654</v>
      </c>
      <c r="W285" s="72" t="s">
        <v>219</v>
      </c>
      <c r="X285" s="72">
        <v>86</v>
      </c>
      <c r="Y285" s="72">
        <v>2</v>
      </c>
      <c r="Z285" s="72" t="s">
        <v>18</v>
      </c>
      <c r="AA285" s="72" t="s">
        <v>18</v>
      </c>
      <c r="AB285" s="72" t="s">
        <v>124</v>
      </c>
      <c r="AC285" s="72">
        <v>827486706</v>
      </c>
      <c r="AD285" s="72" t="s">
        <v>132</v>
      </c>
      <c r="AE285" s="72" t="s">
        <v>133</v>
      </c>
      <c r="AF285" s="72"/>
      <c r="AG285" s="72"/>
      <c r="AH285" s="72"/>
      <c r="AI285" s="72"/>
      <c r="AJ285" s="72" t="s">
        <v>133</v>
      </c>
      <c r="AK285" s="72" t="s">
        <v>135</v>
      </c>
      <c r="AL285" s="72">
        <v>0</v>
      </c>
      <c r="AM285" s="72">
        <v>1</v>
      </c>
      <c r="AN285" s="72" t="s">
        <v>1655</v>
      </c>
      <c r="AO285" s="72">
        <v>3</v>
      </c>
      <c r="AP285" s="73">
        <v>241773</v>
      </c>
      <c r="AQ285" s="72" t="s">
        <v>74</v>
      </c>
      <c r="AR285" s="72"/>
      <c r="AS285" s="72"/>
      <c r="AT285" s="72" t="s">
        <v>452</v>
      </c>
      <c r="AU285" s="72"/>
      <c r="AV285" s="73">
        <v>43171</v>
      </c>
      <c r="AW285" s="72" t="s">
        <v>1657</v>
      </c>
      <c r="AX285" s="72" t="s">
        <v>1657</v>
      </c>
      <c r="AY285" s="72" t="s">
        <v>1656</v>
      </c>
      <c r="AZ285" s="72" t="s">
        <v>1657</v>
      </c>
      <c r="BA285" s="72" t="s">
        <v>1656</v>
      </c>
      <c r="BB285" s="72" t="s">
        <v>1657</v>
      </c>
      <c r="BC285" s="72" t="s">
        <v>1657</v>
      </c>
      <c r="BD285" s="72" t="s">
        <v>1657</v>
      </c>
      <c r="BE285" s="72" t="s">
        <v>1657</v>
      </c>
    </row>
    <row r="286" spans="1:57">
      <c r="A286" s="72">
        <v>100344</v>
      </c>
      <c r="B286" s="72">
        <v>2562</v>
      </c>
      <c r="C286" s="72">
        <v>1</v>
      </c>
      <c r="D286" s="72" t="s">
        <v>1898</v>
      </c>
      <c r="E286" s="72" t="s">
        <v>1072</v>
      </c>
      <c r="F286" s="72">
        <v>11728</v>
      </c>
      <c r="G286" s="72" t="s">
        <v>247</v>
      </c>
      <c r="H286" s="72">
        <v>10953</v>
      </c>
      <c r="I286" s="72" t="s">
        <v>124</v>
      </c>
      <c r="J286" s="72">
        <v>10</v>
      </c>
      <c r="K286" s="72">
        <v>14632</v>
      </c>
      <c r="L286" s="72">
        <v>7</v>
      </c>
      <c r="M286" s="72" t="s">
        <v>768</v>
      </c>
      <c r="N286" s="72" t="s">
        <v>1073</v>
      </c>
      <c r="O286" s="72" t="s">
        <v>127</v>
      </c>
      <c r="P286" s="72" t="s">
        <v>1074</v>
      </c>
      <c r="Q286" s="72" t="s">
        <v>129</v>
      </c>
      <c r="R286" s="72">
        <v>19450101</v>
      </c>
      <c r="S286" s="72">
        <v>40</v>
      </c>
      <c r="T286" s="72">
        <v>73</v>
      </c>
      <c r="U286" s="72">
        <v>1</v>
      </c>
      <c r="V286" s="72" t="s">
        <v>1654</v>
      </c>
      <c r="W286" s="72" t="s">
        <v>130</v>
      </c>
      <c r="X286" s="72">
        <v>87</v>
      </c>
      <c r="Y286" s="72">
        <v>8</v>
      </c>
      <c r="Z286" s="72" t="s">
        <v>3</v>
      </c>
      <c r="AA286" s="72" t="s">
        <v>3</v>
      </c>
      <c r="AB286" s="72" t="s">
        <v>124</v>
      </c>
      <c r="AC286" s="72"/>
      <c r="AD286" s="72" t="s">
        <v>132</v>
      </c>
      <c r="AE286" s="72" t="s">
        <v>198</v>
      </c>
      <c r="AF286" s="72"/>
      <c r="AG286" s="72" t="s">
        <v>133</v>
      </c>
      <c r="AH286" s="72"/>
      <c r="AI286" s="72"/>
      <c r="AJ286" s="72" t="s">
        <v>134</v>
      </c>
      <c r="AK286" s="72"/>
      <c r="AL286" s="72">
        <v>0</v>
      </c>
      <c r="AM286" s="72">
        <v>1</v>
      </c>
      <c r="AN286" s="72" t="s">
        <v>1655</v>
      </c>
      <c r="AO286" s="72">
        <v>0</v>
      </c>
      <c r="AP286" s="72"/>
      <c r="AQ286" s="72" t="s">
        <v>35</v>
      </c>
      <c r="AR286" s="72"/>
      <c r="AS286" s="72"/>
      <c r="AT286" s="72"/>
      <c r="AU286" s="72"/>
      <c r="AV286" s="73">
        <v>43772</v>
      </c>
      <c r="AW286" s="72" t="s">
        <v>1656</v>
      </c>
      <c r="AX286" s="72" t="s">
        <v>1656</v>
      </c>
      <c r="AY286" s="72" t="s">
        <v>1657</v>
      </c>
      <c r="AZ286" s="72" t="s">
        <v>1657</v>
      </c>
      <c r="BA286" s="72" t="s">
        <v>1657</v>
      </c>
      <c r="BB286" s="72" t="s">
        <v>1657</v>
      </c>
      <c r="BC286" s="72" t="s">
        <v>1657</v>
      </c>
      <c r="BD286" s="72" t="s">
        <v>1657</v>
      </c>
      <c r="BE286" s="72" t="s">
        <v>1657</v>
      </c>
    </row>
    <row r="287" spans="1:57">
      <c r="A287" s="72">
        <v>143953</v>
      </c>
      <c r="B287" s="72">
        <v>2562</v>
      </c>
      <c r="C287" s="72">
        <v>1</v>
      </c>
      <c r="D287" s="72" t="s">
        <v>1859</v>
      </c>
      <c r="E287" s="72" t="s">
        <v>562</v>
      </c>
      <c r="F287" s="72">
        <v>966526</v>
      </c>
      <c r="G287" s="72" t="s">
        <v>563</v>
      </c>
      <c r="H287" s="72">
        <v>10669</v>
      </c>
      <c r="I287" s="72" t="s">
        <v>124</v>
      </c>
      <c r="J287" s="72">
        <v>10</v>
      </c>
      <c r="K287" s="72">
        <v>14632</v>
      </c>
      <c r="L287" s="72">
        <v>5</v>
      </c>
      <c r="M287" s="72" t="s">
        <v>125</v>
      </c>
      <c r="N287" s="72" t="s">
        <v>564</v>
      </c>
      <c r="O287" s="72" t="s">
        <v>157</v>
      </c>
      <c r="P287" s="72" t="s">
        <v>565</v>
      </c>
      <c r="Q287" s="72" t="s">
        <v>152</v>
      </c>
      <c r="R287" s="72">
        <v>19931006</v>
      </c>
      <c r="S287" s="72">
        <v>47</v>
      </c>
      <c r="T287" s="72">
        <v>25</v>
      </c>
      <c r="U287" s="72">
        <v>1</v>
      </c>
      <c r="V287" s="72" t="s">
        <v>1654</v>
      </c>
      <c r="W287" s="72" t="s">
        <v>280</v>
      </c>
      <c r="X287" s="72" t="s">
        <v>566</v>
      </c>
      <c r="Y287" s="72">
        <v>0</v>
      </c>
      <c r="Z287" s="72" t="s">
        <v>194</v>
      </c>
      <c r="AA287" s="72" t="s">
        <v>146</v>
      </c>
      <c r="AB287" s="72" t="s">
        <v>124</v>
      </c>
      <c r="AC287" s="72">
        <v>626983168</v>
      </c>
      <c r="AD287" s="72" t="s">
        <v>132</v>
      </c>
      <c r="AE287" s="72" t="s">
        <v>133</v>
      </c>
      <c r="AF287" s="72"/>
      <c r="AG287" s="72"/>
      <c r="AH287" s="72" t="s">
        <v>133</v>
      </c>
      <c r="AI287" s="72"/>
      <c r="AJ287" s="72" t="s">
        <v>134</v>
      </c>
      <c r="AK287" s="72"/>
      <c r="AL287" s="72">
        <v>0</v>
      </c>
      <c r="AM287" s="72">
        <v>1</v>
      </c>
      <c r="AN287" s="72" t="s">
        <v>1655</v>
      </c>
      <c r="AO287" s="72">
        <v>0</v>
      </c>
      <c r="AP287" s="72"/>
      <c r="AQ287" s="72" t="s">
        <v>35</v>
      </c>
      <c r="AR287" s="72"/>
      <c r="AS287" s="72" t="s">
        <v>567</v>
      </c>
      <c r="AT287" s="72"/>
      <c r="AU287" s="72"/>
      <c r="AV287" s="73">
        <v>43558</v>
      </c>
      <c r="AW287" s="72" t="s">
        <v>1656</v>
      </c>
      <c r="AX287" s="72" t="s">
        <v>1656</v>
      </c>
      <c r="AY287" s="72" t="s">
        <v>1657</v>
      </c>
      <c r="AZ287" s="72" t="s">
        <v>1657</v>
      </c>
      <c r="BA287" s="72" t="s">
        <v>1657</v>
      </c>
      <c r="BB287" s="72" t="s">
        <v>1657</v>
      </c>
      <c r="BC287" s="72" t="s">
        <v>1657</v>
      </c>
      <c r="BD287" s="72" t="s">
        <v>1657</v>
      </c>
      <c r="BE287" s="72" t="s">
        <v>1657</v>
      </c>
    </row>
    <row r="288" spans="1:57">
      <c r="A288" s="72">
        <v>186874</v>
      </c>
      <c r="B288" s="72">
        <v>2562</v>
      </c>
      <c r="C288" s="72">
        <v>1</v>
      </c>
      <c r="D288" s="72" t="s">
        <v>1911</v>
      </c>
      <c r="E288" s="72" t="s">
        <v>1148</v>
      </c>
      <c r="F288" s="72">
        <v>140709</v>
      </c>
      <c r="G288" s="72" t="s">
        <v>513</v>
      </c>
      <c r="H288" s="72">
        <v>10947</v>
      </c>
      <c r="I288" s="72" t="s">
        <v>124</v>
      </c>
      <c r="J288" s="72">
        <v>10</v>
      </c>
      <c r="K288" s="72">
        <v>14632</v>
      </c>
      <c r="L288" s="72">
        <v>7</v>
      </c>
      <c r="M288" s="72" t="s">
        <v>529</v>
      </c>
      <c r="N288" s="72" t="s">
        <v>1149</v>
      </c>
      <c r="O288" s="72" t="s">
        <v>127</v>
      </c>
      <c r="P288" s="72" t="s">
        <v>1150</v>
      </c>
      <c r="Q288" s="72" t="s">
        <v>129</v>
      </c>
      <c r="R288" s="72">
        <v>19490101</v>
      </c>
      <c r="S288" s="72">
        <v>56</v>
      </c>
      <c r="T288" s="72">
        <v>69</v>
      </c>
      <c r="U288" s="72">
        <v>1</v>
      </c>
      <c r="V288" s="72" t="s">
        <v>1654</v>
      </c>
      <c r="W288" s="72" t="s">
        <v>219</v>
      </c>
      <c r="X288" s="72">
        <v>325</v>
      </c>
      <c r="Y288" s="72">
        <v>8</v>
      </c>
      <c r="Z288" s="72" t="s">
        <v>1151</v>
      </c>
      <c r="AA288" s="72" t="s">
        <v>9</v>
      </c>
      <c r="AB288" s="72" t="s">
        <v>124</v>
      </c>
      <c r="AC288" s="72">
        <v>806369484</v>
      </c>
      <c r="AD288" s="72" t="s">
        <v>132</v>
      </c>
      <c r="AE288" s="72" t="s">
        <v>133</v>
      </c>
      <c r="AF288" s="72"/>
      <c r="AG288" s="72"/>
      <c r="AH288" s="72"/>
      <c r="AI288" s="72"/>
      <c r="AJ288" s="72" t="s">
        <v>134</v>
      </c>
      <c r="AK288" s="72" t="s">
        <v>135</v>
      </c>
      <c r="AL288" s="72">
        <v>0</v>
      </c>
      <c r="AM288" s="72">
        <v>1</v>
      </c>
      <c r="AN288" s="72" t="s">
        <v>1655</v>
      </c>
      <c r="AO288" s="72">
        <v>0</v>
      </c>
      <c r="AP288" s="72"/>
      <c r="AQ288" s="72" t="s">
        <v>35</v>
      </c>
      <c r="AR288" s="72"/>
      <c r="AS288" s="72"/>
      <c r="AT288" s="72"/>
      <c r="AU288" s="72"/>
      <c r="AV288" s="73">
        <v>43649</v>
      </c>
      <c r="AW288" s="72" t="s">
        <v>1656</v>
      </c>
      <c r="AX288" s="72" t="s">
        <v>1656</v>
      </c>
      <c r="AY288" s="72" t="s">
        <v>1657</v>
      </c>
      <c r="AZ288" s="72" t="s">
        <v>1657</v>
      </c>
      <c r="BA288" s="72" t="s">
        <v>1657</v>
      </c>
      <c r="BB288" s="72" t="s">
        <v>1657</v>
      </c>
      <c r="BC288" s="72" t="s">
        <v>1657</v>
      </c>
      <c r="BD288" s="72" t="s">
        <v>1657</v>
      </c>
      <c r="BE288" s="72" t="s">
        <v>1657</v>
      </c>
    </row>
    <row r="289" spans="1:57">
      <c r="A289" s="72">
        <v>187198</v>
      </c>
      <c r="B289" s="72">
        <v>2562</v>
      </c>
      <c r="C289" s="72">
        <v>1</v>
      </c>
      <c r="D289" s="72" t="s">
        <v>1733</v>
      </c>
      <c r="E289" s="72" t="s">
        <v>490</v>
      </c>
      <c r="F289" s="72">
        <v>2208745</v>
      </c>
      <c r="G289" s="72" t="s">
        <v>175</v>
      </c>
      <c r="H289" s="72">
        <v>10669</v>
      </c>
      <c r="I289" s="72" t="s">
        <v>124</v>
      </c>
      <c r="J289" s="72">
        <v>10</v>
      </c>
      <c r="K289" s="72">
        <v>14632</v>
      </c>
      <c r="L289" s="72">
        <v>5</v>
      </c>
      <c r="M289" s="72" t="s">
        <v>125</v>
      </c>
      <c r="N289" s="72" t="s">
        <v>491</v>
      </c>
      <c r="O289" s="72" t="s">
        <v>127</v>
      </c>
      <c r="P289" s="72" t="s">
        <v>492</v>
      </c>
      <c r="Q289" s="72" t="s">
        <v>129</v>
      </c>
      <c r="R289" s="72">
        <v>19970130</v>
      </c>
      <c r="S289" s="72">
        <v>45</v>
      </c>
      <c r="T289" s="72">
        <v>21</v>
      </c>
      <c r="U289" s="72">
        <v>1</v>
      </c>
      <c r="V289" s="72" t="s">
        <v>1654</v>
      </c>
      <c r="W289" s="72" t="s">
        <v>232</v>
      </c>
      <c r="X289" s="72">
        <v>52</v>
      </c>
      <c r="Y289" s="72">
        <v>4</v>
      </c>
      <c r="Z289" s="72" t="s">
        <v>493</v>
      </c>
      <c r="AA289" s="72" t="s">
        <v>494</v>
      </c>
      <c r="AB289" s="72" t="s">
        <v>495</v>
      </c>
      <c r="AC289" s="72">
        <v>992287383</v>
      </c>
      <c r="AD289" s="72" t="s">
        <v>132</v>
      </c>
      <c r="AE289" s="72" t="s">
        <v>198</v>
      </c>
      <c r="AF289" s="72"/>
      <c r="AG289" s="72"/>
      <c r="AH289" s="72"/>
      <c r="AI289" s="72"/>
      <c r="AJ289" s="72" t="s">
        <v>134</v>
      </c>
      <c r="AK289" s="72"/>
      <c r="AL289" s="72">
        <v>0</v>
      </c>
      <c r="AM289" s="72">
        <v>1</v>
      </c>
      <c r="AN289" s="72" t="s">
        <v>1655</v>
      </c>
      <c r="AO289" s="72">
        <v>6</v>
      </c>
      <c r="AP289" s="72" t="s">
        <v>301</v>
      </c>
      <c r="AQ289" s="72" t="s">
        <v>41</v>
      </c>
      <c r="AR289" s="72" t="s">
        <v>496</v>
      </c>
      <c r="AS289" s="72"/>
      <c r="AT289" s="72"/>
      <c r="AU289" s="72"/>
      <c r="AV289" s="72" t="s">
        <v>1734</v>
      </c>
      <c r="AW289" s="72" t="s">
        <v>1656</v>
      </c>
      <c r="AX289" s="72" t="s">
        <v>1656</v>
      </c>
      <c r="AY289" s="72" t="s">
        <v>1656</v>
      </c>
      <c r="AZ289" s="72" t="s">
        <v>1656</v>
      </c>
      <c r="BA289" s="72" t="s">
        <v>1657</v>
      </c>
      <c r="BB289" s="72" t="s">
        <v>1657</v>
      </c>
      <c r="BC289" s="72" t="s">
        <v>1657</v>
      </c>
      <c r="BD289" s="72" t="s">
        <v>1657</v>
      </c>
      <c r="BE289" s="72" t="s">
        <v>1657</v>
      </c>
    </row>
    <row r="290" spans="1:57">
      <c r="A290" s="72">
        <v>187501</v>
      </c>
      <c r="B290" s="72">
        <v>2562</v>
      </c>
      <c r="C290" s="72">
        <v>1</v>
      </c>
      <c r="D290" s="72" t="s">
        <v>1958</v>
      </c>
      <c r="E290" s="72" t="s">
        <v>1196</v>
      </c>
      <c r="F290" s="72">
        <v>76048</v>
      </c>
      <c r="G290" s="72" t="s">
        <v>990</v>
      </c>
      <c r="H290" s="72">
        <v>10959</v>
      </c>
      <c r="I290" s="72" t="s">
        <v>124</v>
      </c>
      <c r="J290" s="72">
        <v>10</v>
      </c>
      <c r="K290" s="72">
        <v>14632</v>
      </c>
      <c r="L290" s="72">
        <v>7</v>
      </c>
      <c r="M290" s="72" t="s">
        <v>309</v>
      </c>
      <c r="N290" s="72" t="s">
        <v>1197</v>
      </c>
      <c r="O290" s="72" t="s">
        <v>150</v>
      </c>
      <c r="P290" s="72" t="s">
        <v>1198</v>
      </c>
      <c r="Q290" s="72" t="s">
        <v>152</v>
      </c>
      <c r="R290" s="72">
        <v>19850714</v>
      </c>
      <c r="S290" s="72">
        <v>58</v>
      </c>
      <c r="T290" s="72">
        <v>33</v>
      </c>
      <c r="U290" s="72">
        <v>1</v>
      </c>
      <c r="V290" s="72" t="s">
        <v>1654</v>
      </c>
      <c r="W290" s="72" t="s">
        <v>1199</v>
      </c>
      <c r="X290" s="72">
        <v>62</v>
      </c>
      <c r="Y290" s="72">
        <v>8</v>
      </c>
      <c r="Z290" s="72" t="s">
        <v>18</v>
      </c>
      <c r="AA290" s="72" t="s">
        <v>18</v>
      </c>
      <c r="AB290" s="72" t="s">
        <v>124</v>
      </c>
      <c r="AC290" s="72"/>
      <c r="AD290" s="72" t="s">
        <v>132</v>
      </c>
      <c r="AE290" s="72" t="s">
        <v>133</v>
      </c>
      <c r="AF290" s="72"/>
      <c r="AG290" s="72" t="s">
        <v>133</v>
      </c>
      <c r="AH290" s="72"/>
      <c r="AI290" s="72"/>
      <c r="AJ290" s="72" t="s">
        <v>134</v>
      </c>
      <c r="AK290" s="72" t="s">
        <v>135</v>
      </c>
      <c r="AL290" s="72">
        <v>0</v>
      </c>
      <c r="AM290" s="72">
        <v>1</v>
      </c>
      <c r="AN290" s="72" t="s">
        <v>1655</v>
      </c>
      <c r="AO290" s="72">
        <v>0</v>
      </c>
      <c r="AP290" s="72"/>
      <c r="AQ290" s="72" t="s">
        <v>35</v>
      </c>
      <c r="AR290" s="72"/>
      <c r="AS290" s="72"/>
      <c r="AT290" s="72"/>
      <c r="AU290" s="72"/>
      <c r="AV290" s="72" t="s">
        <v>2128</v>
      </c>
      <c r="AW290" s="72" t="s">
        <v>1656</v>
      </c>
      <c r="AX290" s="72" t="s">
        <v>1656</v>
      </c>
      <c r="AY290" s="72" t="s">
        <v>1657</v>
      </c>
      <c r="AZ290" s="72" t="s">
        <v>1657</v>
      </c>
      <c r="BA290" s="72" t="s">
        <v>1657</v>
      </c>
      <c r="BB290" s="72" t="s">
        <v>1657</v>
      </c>
      <c r="BC290" s="72" t="s">
        <v>1657</v>
      </c>
      <c r="BD290" s="72" t="s">
        <v>1657</v>
      </c>
      <c r="BE290" s="72" t="s">
        <v>1657</v>
      </c>
    </row>
    <row r="291" spans="1:57">
      <c r="A291" s="72">
        <v>254304</v>
      </c>
      <c r="B291" s="72">
        <v>2562</v>
      </c>
      <c r="C291" s="72">
        <v>1</v>
      </c>
      <c r="D291" s="72" t="s">
        <v>2079</v>
      </c>
      <c r="E291" s="72" t="s">
        <v>1240</v>
      </c>
      <c r="F291" s="72">
        <v>4208</v>
      </c>
      <c r="G291" s="72" t="s">
        <v>990</v>
      </c>
      <c r="H291" s="72">
        <v>10951</v>
      </c>
      <c r="I291" s="72" t="s">
        <v>124</v>
      </c>
      <c r="J291" s="72">
        <v>10</v>
      </c>
      <c r="K291" s="72">
        <v>14632</v>
      </c>
      <c r="L291" s="72">
        <v>7</v>
      </c>
      <c r="M291" s="72" t="s">
        <v>499</v>
      </c>
      <c r="N291" s="72" t="s">
        <v>1241</v>
      </c>
      <c r="O291" s="72" t="s">
        <v>127</v>
      </c>
      <c r="P291" s="72" t="s">
        <v>1242</v>
      </c>
      <c r="Q291" s="72" t="s">
        <v>129</v>
      </c>
      <c r="R291" s="72">
        <v>19580101</v>
      </c>
      <c r="S291" s="72">
        <v>48</v>
      </c>
      <c r="T291" s="72">
        <v>61</v>
      </c>
      <c r="U291" s="72">
        <v>1</v>
      </c>
      <c r="V291" s="72" t="s">
        <v>1654</v>
      </c>
      <c r="W291" s="72" t="s">
        <v>219</v>
      </c>
      <c r="X291" s="72">
        <v>59</v>
      </c>
      <c r="Y291" s="72">
        <v>1</v>
      </c>
      <c r="Z291" s="72" t="s">
        <v>691</v>
      </c>
      <c r="AA291" s="72" t="s">
        <v>8</v>
      </c>
      <c r="AB291" s="72" t="s">
        <v>124</v>
      </c>
      <c r="AC291" s="72">
        <v>879652990</v>
      </c>
      <c r="AD291" s="72" t="s">
        <v>132</v>
      </c>
      <c r="AE291" s="72" t="s">
        <v>206</v>
      </c>
      <c r="AF291" s="72"/>
      <c r="AG291" s="72" t="s">
        <v>133</v>
      </c>
      <c r="AH291" s="72"/>
      <c r="AI291" s="72"/>
      <c r="AJ291" s="72" t="s">
        <v>134</v>
      </c>
      <c r="AK291" s="72" t="s">
        <v>135</v>
      </c>
      <c r="AL291" s="72">
        <v>0</v>
      </c>
      <c r="AM291" s="72">
        <v>1</v>
      </c>
      <c r="AN291" s="72" t="s">
        <v>1655</v>
      </c>
      <c r="AO291" s="72">
        <v>0</v>
      </c>
      <c r="AP291" s="72"/>
      <c r="AQ291" s="72" t="s">
        <v>35</v>
      </c>
      <c r="AR291" s="72"/>
      <c r="AS291" s="72"/>
      <c r="AT291" s="72"/>
      <c r="AU291" s="72"/>
      <c r="AV291" s="72" t="s">
        <v>1955</v>
      </c>
      <c r="AW291" s="72" t="s">
        <v>1656</v>
      </c>
      <c r="AX291" s="72" t="s">
        <v>1656</v>
      </c>
      <c r="AY291" s="72" t="s">
        <v>1657</v>
      </c>
      <c r="AZ291" s="72" t="s">
        <v>1657</v>
      </c>
      <c r="BA291" s="72" t="s">
        <v>1657</v>
      </c>
      <c r="BB291" s="72" t="s">
        <v>1657</v>
      </c>
      <c r="BC291" s="72" t="s">
        <v>1657</v>
      </c>
      <c r="BD291" s="72" t="s">
        <v>1657</v>
      </c>
      <c r="BE291" s="72" t="s">
        <v>1657</v>
      </c>
    </row>
    <row r="292" spans="1:57">
      <c r="A292" s="72">
        <v>60704</v>
      </c>
      <c r="B292" s="72">
        <v>2562</v>
      </c>
      <c r="C292" s="72">
        <v>1</v>
      </c>
      <c r="D292" s="72" t="s">
        <v>1987</v>
      </c>
      <c r="E292" s="72" t="s">
        <v>1136</v>
      </c>
      <c r="F292" s="72">
        <v>349258</v>
      </c>
      <c r="G292" s="72" t="s">
        <v>1137</v>
      </c>
      <c r="H292" s="72">
        <v>11443</v>
      </c>
      <c r="I292" s="72" t="s">
        <v>124</v>
      </c>
      <c r="J292" s="72">
        <v>10</v>
      </c>
      <c r="K292" s="72">
        <v>14632</v>
      </c>
      <c r="L292" s="72">
        <v>6</v>
      </c>
      <c r="M292" s="72" t="s">
        <v>184</v>
      </c>
      <c r="N292" s="72" t="s">
        <v>1138</v>
      </c>
      <c r="O292" s="72" t="s">
        <v>127</v>
      </c>
      <c r="P292" s="72" t="s">
        <v>1139</v>
      </c>
      <c r="Q292" s="72" t="s">
        <v>129</v>
      </c>
      <c r="R292" s="72">
        <v>19560101</v>
      </c>
      <c r="S292" s="72">
        <v>43</v>
      </c>
      <c r="T292" s="72">
        <v>63</v>
      </c>
      <c r="U292" s="72">
        <v>1</v>
      </c>
      <c r="V292" s="72" t="s">
        <v>1654</v>
      </c>
      <c r="W292" s="72" t="s">
        <v>130</v>
      </c>
      <c r="X292" s="72">
        <v>184</v>
      </c>
      <c r="Y292" s="72">
        <v>8</v>
      </c>
      <c r="Z292" s="72" t="s">
        <v>1140</v>
      </c>
      <c r="AA292" s="72" t="s">
        <v>21</v>
      </c>
      <c r="AB292" s="72" t="s">
        <v>124</v>
      </c>
      <c r="AC292" s="72">
        <v>648235381</v>
      </c>
      <c r="AD292" s="72" t="s">
        <v>132</v>
      </c>
      <c r="AE292" s="72" t="s">
        <v>140</v>
      </c>
      <c r="AF292" s="72"/>
      <c r="AG292" s="72"/>
      <c r="AH292" s="72"/>
      <c r="AI292" s="72"/>
      <c r="AJ292" s="72" t="s">
        <v>134</v>
      </c>
      <c r="AK292" s="72" t="s">
        <v>135</v>
      </c>
      <c r="AL292" s="72">
        <v>0</v>
      </c>
      <c r="AM292" s="72">
        <v>1</v>
      </c>
      <c r="AN292" s="72" t="s">
        <v>1655</v>
      </c>
      <c r="AO292" s="72">
        <v>0</v>
      </c>
      <c r="AP292" s="72"/>
      <c r="AQ292" s="72" t="s">
        <v>35</v>
      </c>
      <c r="AR292" s="72"/>
      <c r="AS292" s="72"/>
      <c r="AT292" s="72"/>
      <c r="AU292" s="72"/>
      <c r="AV292" s="72" t="s">
        <v>1829</v>
      </c>
      <c r="AW292" s="72" t="s">
        <v>1656</v>
      </c>
      <c r="AX292" s="72" t="s">
        <v>1656</v>
      </c>
      <c r="AY292" s="72" t="s">
        <v>1656</v>
      </c>
      <c r="AZ292" s="72" t="s">
        <v>1656</v>
      </c>
      <c r="BA292" s="72" t="s">
        <v>1657</v>
      </c>
      <c r="BB292" s="72" t="s">
        <v>1657</v>
      </c>
      <c r="BC292" s="72" t="s">
        <v>1657</v>
      </c>
      <c r="BD292" s="72" t="s">
        <v>1657</v>
      </c>
      <c r="BE292" s="72" t="s">
        <v>1657</v>
      </c>
    </row>
    <row r="293" spans="1:57">
      <c r="A293" s="72">
        <v>106096</v>
      </c>
      <c r="B293" s="72">
        <v>2562</v>
      </c>
      <c r="C293" s="72">
        <v>1</v>
      </c>
      <c r="D293" s="72" t="s">
        <v>1945</v>
      </c>
      <c r="E293" s="72" t="s">
        <v>1946</v>
      </c>
      <c r="F293" s="72" t="s">
        <v>1947</v>
      </c>
      <c r="G293" s="72" t="s">
        <v>199</v>
      </c>
      <c r="H293" s="72">
        <v>11496</v>
      </c>
      <c r="I293" s="72" t="s">
        <v>124</v>
      </c>
      <c r="J293" s="72">
        <v>10</v>
      </c>
      <c r="K293" s="72">
        <v>14632</v>
      </c>
      <c r="L293" s="72">
        <v>12</v>
      </c>
      <c r="M293" s="72" t="s">
        <v>1948</v>
      </c>
      <c r="N293" s="72" t="s">
        <v>1949</v>
      </c>
      <c r="O293" s="72" t="s">
        <v>157</v>
      </c>
      <c r="P293" s="72" t="s">
        <v>1950</v>
      </c>
      <c r="Q293" s="72" t="s">
        <v>152</v>
      </c>
      <c r="R293" s="72">
        <v>19731116</v>
      </c>
      <c r="S293" s="72">
        <v>59</v>
      </c>
      <c r="T293" s="72">
        <v>45</v>
      </c>
      <c r="U293" s="72">
        <v>1</v>
      </c>
      <c r="V293" s="72" t="s">
        <v>1654</v>
      </c>
      <c r="W293" s="72" t="s">
        <v>232</v>
      </c>
      <c r="X293" s="72" t="s">
        <v>1951</v>
      </c>
      <c r="Y293" s="72">
        <v>1</v>
      </c>
      <c r="Z293" s="72" t="s">
        <v>145</v>
      </c>
      <c r="AA293" s="72" t="s">
        <v>146</v>
      </c>
      <c r="AB293" s="72" t="s">
        <v>124</v>
      </c>
      <c r="AC293" s="72">
        <v>828641889</v>
      </c>
      <c r="AD293" s="72" t="s">
        <v>132</v>
      </c>
      <c r="AE293" s="72" t="s">
        <v>133</v>
      </c>
      <c r="AF293" s="72"/>
      <c r="AG293" s="72" t="s">
        <v>133</v>
      </c>
      <c r="AH293" s="72"/>
      <c r="AI293" s="72"/>
      <c r="AJ293" s="72" t="s">
        <v>134</v>
      </c>
      <c r="AK293" s="72"/>
      <c r="AL293" s="72">
        <v>0</v>
      </c>
      <c r="AM293" s="72">
        <v>1</v>
      </c>
      <c r="AN293" s="72" t="s">
        <v>1655</v>
      </c>
      <c r="AO293" s="72">
        <v>0</v>
      </c>
      <c r="AP293" s="72"/>
      <c r="AQ293" s="72" t="s">
        <v>35</v>
      </c>
      <c r="AR293" s="72"/>
      <c r="AS293" s="72"/>
      <c r="AT293" s="72"/>
      <c r="AU293" s="72"/>
      <c r="AV293" s="72" t="s">
        <v>2120</v>
      </c>
      <c r="AW293" s="72" t="s">
        <v>1656</v>
      </c>
      <c r="AX293" s="72" t="s">
        <v>1656</v>
      </c>
      <c r="AY293" s="72" t="s">
        <v>1657</v>
      </c>
      <c r="AZ293" s="72" t="s">
        <v>1657</v>
      </c>
      <c r="BA293" s="72" t="s">
        <v>1657</v>
      </c>
      <c r="BB293" s="72" t="s">
        <v>1657</v>
      </c>
      <c r="BC293" s="72" t="s">
        <v>1657</v>
      </c>
      <c r="BD293" s="72" t="s">
        <v>1657</v>
      </c>
      <c r="BE293" s="72" t="s">
        <v>1657</v>
      </c>
    </row>
    <row r="294" spans="1:57">
      <c r="A294" s="72">
        <v>147285</v>
      </c>
      <c r="B294" s="72">
        <v>2562</v>
      </c>
      <c r="C294" s="72">
        <v>1</v>
      </c>
      <c r="D294" s="72" t="s">
        <v>1754</v>
      </c>
      <c r="E294" s="72" t="s">
        <v>815</v>
      </c>
      <c r="F294" s="72">
        <v>414854</v>
      </c>
      <c r="G294" s="72" t="s">
        <v>301</v>
      </c>
      <c r="H294" s="72">
        <v>10669</v>
      </c>
      <c r="I294" s="72" t="s">
        <v>124</v>
      </c>
      <c r="J294" s="72">
        <v>10</v>
      </c>
      <c r="K294" s="72">
        <v>14632</v>
      </c>
      <c r="L294" s="72">
        <v>5</v>
      </c>
      <c r="M294" s="72" t="s">
        <v>125</v>
      </c>
      <c r="N294" s="72" t="s">
        <v>816</v>
      </c>
      <c r="O294" s="72" t="s">
        <v>127</v>
      </c>
      <c r="P294" s="72" t="s">
        <v>817</v>
      </c>
      <c r="Q294" s="72" t="s">
        <v>129</v>
      </c>
      <c r="R294" s="72">
        <v>19890815</v>
      </c>
      <c r="S294" s="72">
        <v>81</v>
      </c>
      <c r="T294" s="72">
        <v>29</v>
      </c>
      <c r="U294" s="72">
        <v>1</v>
      </c>
      <c r="V294" s="72" t="s">
        <v>1654</v>
      </c>
      <c r="W294" s="72" t="s">
        <v>130</v>
      </c>
      <c r="X294" s="72" t="s">
        <v>818</v>
      </c>
      <c r="Y294" s="72">
        <v>0</v>
      </c>
      <c r="Z294" s="72" t="s">
        <v>194</v>
      </c>
      <c r="AA294" s="72" t="s">
        <v>146</v>
      </c>
      <c r="AB294" s="72" t="s">
        <v>124</v>
      </c>
      <c r="AC294" s="72">
        <v>873461764</v>
      </c>
      <c r="AD294" s="72" t="s">
        <v>132</v>
      </c>
      <c r="AE294" s="72" t="s">
        <v>133</v>
      </c>
      <c r="AF294" s="72"/>
      <c r="AG294" s="72"/>
      <c r="AH294" s="72"/>
      <c r="AI294" s="72"/>
      <c r="AJ294" s="72" t="s">
        <v>133</v>
      </c>
      <c r="AK294" s="72"/>
      <c r="AL294" s="72">
        <v>0</v>
      </c>
      <c r="AM294" s="72">
        <v>1</v>
      </c>
      <c r="AN294" s="72" t="s">
        <v>1655</v>
      </c>
      <c r="AO294" s="72">
        <v>0</v>
      </c>
      <c r="AP294" s="72"/>
      <c r="AQ294" s="72" t="s">
        <v>35</v>
      </c>
      <c r="AR294" s="72"/>
      <c r="AS294" s="72"/>
      <c r="AT294" s="72"/>
      <c r="AU294" s="72"/>
      <c r="AV294" s="72" t="s">
        <v>1688</v>
      </c>
      <c r="AW294" s="72" t="s">
        <v>1656</v>
      </c>
      <c r="AX294" s="72" t="s">
        <v>1657</v>
      </c>
      <c r="AY294" s="72" t="s">
        <v>1656</v>
      </c>
      <c r="AZ294" s="72" t="s">
        <v>1657</v>
      </c>
      <c r="BA294" s="72" t="s">
        <v>1657</v>
      </c>
      <c r="BB294" s="72" t="s">
        <v>1657</v>
      </c>
      <c r="BC294" s="72" t="s">
        <v>1657</v>
      </c>
      <c r="BD294" s="72" t="s">
        <v>1657</v>
      </c>
      <c r="BE294" s="72" t="s">
        <v>1657</v>
      </c>
    </row>
    <row r="295" spans="1:57">
      <c r="A295" s="72">
        <v>148072</v>
      </c>
      <c r="B295" s="72">
        <v>2562</v>
      </c>
      <c r="C295" s="72">
        <v>1</v>
      </c>
      <c r="D295" s="72" t="s">
        <v>1971</v>
      </c>
      <c r="E295" s="72" t="s">
        <v>1433</v>
      </c>
      <c r="F295" s="72">
        <v>248632</v>
      </c>
      <c r="G295" s="73">
        <v>241620</v>
      </c>
      <c r="H295" s="72">
        <v>10951</v>
      </c>
      <c r="I295" s="72" t="s">
        <v>124</v>
      </c>
      <c r="J295" s="72">
        <v>10</v>
      </c>
      <c r="K295" s="72">
        <v>14632</v>
      </c>
      <c r="L295" s="72">
        <v>7</v>
      </c>
      <c r="M295" s="72" t="s">
        <v>499</v>
      </c>
      <c r="N295" s="72" t="s">
        <v>1434</v>
      </c>
      <c r="O295" s="72" t="s">
        <v>127</v>
      </c>
      <c r="P295" s="72" t="s">
        <v>1435</v>
      </c>
      <c r="Q295" s="72" t="s">
        <v>129</v>
      </c>
      <c r="R295" s="72">
        <v>19510101</v>
      </c>
      <c r="S295" s="72">
        <v>40</v>
      </c>
      <c r="T295" s="72">
        <v>68</v>
      </c>
      <c r="U295" s="72">
        <v>2</v>
      </c>
      <c r="V295" s="72" t="s">
        <v>1661</v>
      </c>
      <c r="W295" s="72" t="s">
        <v>219</v>
      </c>
      <c r="X295" s="72">
        <v>104</v>
      </c>
      <c r="Y295" s="72">
        <v>0</v>
      </c>
      <c r="Z295" s="72" t="s">
        <v>1436</v>
      </c>
      <c r="AA295" s="72" t="s">
        <v>8</v>
      </c>
      <c r="AB295" s="72" t="s">
        <v>124</v>
      </c>
      <c r="AC295" s="72"/>
      <c r="AD295" s="72" t="s">
        <v>132</v>
      </c>
      <c r="AE295" s="72" t="s">
        <v>140</v>
      </c>
      <c r="AF295" s="72"/>
      <c r="AG295" s="72" t="s">
        <v>198</v>
      </c>
      <c r="AH295" s="72"/>
      <c r="AI295" s="72"/>
      <c r="AJ295" s="72" t="s">
        <v>134</v>
      </c>
      <c r="AK295" s="72" t="s">
        <v>135</v>
      </c>
      <c r="AL295" s="72">
        <v>0</v>
      </c>
      <c r="AM295" s="72">
        <v>1</v>
      </c>
      <c r="AN295" s="72" t="s">
        <v>1655</v>
      </c>
      <c r="AO295" s="72">
        <v>0</v>
      </c>
      <c r="AP295" s="72"/>
      <c r="AQ295" s="72" t="s">
        <v>35</v>
      </c>
      <c r="AR295" s="72"/>
      <c r="AS295" s="72"/>
      <c r="AT295" s="72"/>
      <c r="AU295" s="72"/>
      <c r="AV295" s="73">
        <v>43618</v>
      </c>
      <c r="AW295" s="72" t="s">
        <v>1656</v>
      </c>
      <c r="AX295" s="72" t="s">
        <v>1656</v>
      </c>
      <c r="AY295" s="72" t="s">
        <v>1656</v>
      </c>
      <c r="AZ295" s="72" t="s">
        <v>1656</v>
      </c>
      <c r="BA295" s="72" t="s">
        <v>1657</v>
      </c>
      <c r="BB295" s="72" t="s">
        <v>1657</v>
      </c>
      <c r="BC295" s="72" t="s">
        <v>1657</v>
      </c>
      <c r="BD295" s="72" t="s">
        <v>1657</v>
      </c>
      <c r="BE295" s="72" t="s">
        <v>1657</v>
      </c>
    </row>
    <row r="296" spans="1:57">
      <c r="A296" s="72">
        <v>148467</v>
      </c>
      <c r="B296" s="72">
        <v>2562</v>
      </c>
      <c r="C296" s="72">
        <v>1</v>
      </c>
      <c r="D296" s="72" t="s">
        <v>1691</v>
      </c>
      <c r="E296" s="72" t="s">
        <v>984</v>
      </c>
      <c r="F296" s="72">
        <v>2208741</v>
      </c>
      <c r="G296" s="72" t="s">
        <v>807</v>
      </c>
      <c r="H296" s="72">
        <v>10669</v>
      </c>
      <c r="I296" s="72" t="s">
        <v>124</v>
      </c>
      <c r="J296" s="72">
        <v>10</v>
      </c>
      <c r="K296" s="72">
        <v>14632</v>
      </c>
      <c r="L296" s="72">
        <v>5</v>
      </c>
      <c r="M296" s="72" t="s">
        <v>125</v>
      </c>
      <c r="N296" s="72" t="s">
        <v>985</v>
      </c>
      <c r="O296" s="72" t="s">
        <v>157</v>
      </c>
      <c r="P296" s="72" t="s">
        <v>986</v>
      </c>
      <c r="Q296" s="72" t="s">
        <v>152</v>
      </c>
      <c r="R296" s="72">
        <v>19881107</v>
      </c>
      <c r="S296" s="72">
        <v>45</v>
      </c>
      <c r="T296" s="72">
        <v>30</v>
      </c>
      <c r="U296" s="72">
        <v>1</v>
      </c>
      <c r="V296" s="72" t="s">
        <v>1654</v>
      </c>
      <c r="W296" s="72" t="s">
        <v>130</v>
      </c>
      <c r="X296" s="72">
        <v>41</v>
      </c>
      <c r="Y296" s="72">
        <v>8</v>
      </c>
      <c r="Z296" s="72" t="s">
        <v>987</v>
      </c>
      <c r="AA296" s="72" t="s">
        <v>987</v>
      </c>
      <c r="AB296" s="72" t="s">
        <v>988</v>
      </c>
      <c r="AC296" s="72">
        <v>813929073</v>
      </c>
      <c r="AD296" s="72" t="s">
        <v>132</v>
      </c>
      <c r="AE296" s="72"/>
      <c r="AF296" s="72"/>
      <c r="AG296" s="72"/>
      <c r="AH296" s="72"/>
      <c r="AI296" s="72"/>
      <c r="AJ296" s="72" t="s">
        <v>250</v>
      </c>
      <c r="AK296" s="72"/>
      <c r="AL296" s="72">
        <v>0</v>
      </c>
      <c r="AM296" s="72">
        <v>1</v>
      </c>
      <c r="AN296" s="72" t="s">
        <v>1655</v>
      </c>
      <c r="AO296" s="72">
        <v>0</v>
      </c>
      <c r="AP296" s="72"/>
      <c r="AQ296" s="72" t="s">
        <v>35</v>
      </c>
      <c r="AR296" s="72"/>
      <c r="AS296" s="72"/>
      <c r="AT296" s="72"/>
      <c r="AU296" s="72"/>
      <c r="AV296" s="72" t="s">
        <v>1664</v>
      </c>
      <c r="AW296" s="72" t="s">
        <v>1656</v>
      </c>
      <c r="AX296" s="72" t="s">
        <v>1657</v>
      </c>
      <c r="AY296" s="72" t="s">
        <v>1656</v>
      </c>
      <c r="AZ296" s="72" t="s">
        <v>1657</v>
      </c>
      <c r="BA296" s="72" t="s">
        <v>1657</v>
      </c>
      <c r="BB296" s="72" t="s">
        <v>1657</v>
      </c>
      <c r="BC296" s="72" t="s">
        <v>1657</v>
      </c>
      <c r="BD296" s="72" t="s">
        <v>1657</v>
      </c>
      <c r="BE296" s="72" t="s">
        <v>1657</v>
      </c>
    </row>
    <row r="297" spans="1:57">
      <c r="A297" s="72">
        <v>193367</v>
      </c>
      <c r="B297" s="72">
        <v>2562</v>
      </c>
      <c r="C297" s="72">
        <v>1</v>
      </c>
      <c r="D297" s="72" t="s">
        <v>2050</v>
      </c>
      <c r="E297" s="72" t="s">
        <v>1141</v>
      </c>
      <c r="F297" s="72">
        <v>117603</v>
      </c>
      <c r="G297" s="72" t="s">
        <v>301</v>
      </c>
      <c r="H297" s="72">
        <v>10944</v>
      </c>
      <c r="I297" s="72" t="s">
        <v>124</v>
      </c>
      <c r="J297" s="72">
        <v>10</v>
      </c>
      <c r="K297" s="72">
        <v>14632</v>
      </c>
      <c r="L297" s="72">
        <v>7</v>
      </c>
      <c r="M297" s="72" t="s">
        <v>297</v>
      </c>
      <c r="N297" s="72" t="s">
        <v>1142</v>
      </c>
      <c r="O297" s="72" t="s">
        <v>127</v>
      </c>
      <c r="P297" s="72" t="s">
        <v>1143</v>
      </c>
      <c r="Q297" s="72" t="s">
        <v>129</v>
      </c>
      <c r="R297" s="72">
        <v>19731025</v>
      </c>
      <c r="S297" s="72">
        <v>50</v>
      </c>
      <c r="T297" s="72">
        <v>45</v>
      </c>
      <c r="U297" s="72">
        <v>1</v>
      </c>
      <c r="V297" s="72" t="s">
        <v>1654</v>
      </c>
      <c r="W297" s="72" t="s">
        <v>219</v>
      </c>
      <c r="X297" s="72">
        <v>158</v>
      </c>
      <c r="Y297" s="72">
        <v>6</v>
      </c>
      <c r="Z297" s="72" t="s">
        <v>1144</v>
      </c>
      <c r="AA297" s="72" t="s">
        <v>13</v>
      </c>
      <c r="AB297" s="72" t="s">
        <v>124</v>
      </c>
      <c r="AC297" s="72">
        <v>862611097</v>
      </c>
      <c r="AD297" s="72" t="s">
        <v>132</v>
      </c>
      <c r="AE297" s="72" t="s">
        <v>198</v>
      </c>
      <c r="AF297" s="72"/>
      <c r="AG297" s="72" t="s">
        <v>133</v>
      </c>
      <c r="AH297" s="72"/>
      <c r="AI297" s="72"/>
      <c r="AJ297" s="72" t="s">
        <v>134</v>
      </c>
      <c r="AK297" s="72" t="s">
        <v>135</v>
      </c>
      <c r="AL297" s="72">
        <v>0</v>
      </c>
      <c r="AM297" s="72">
        <v>1</v>
      </c>
      <c r="AN297" s="72" t="s">
        <v>1655</v>
      </c>
      <c r="AO297" s="72">
        <v>0</v>
      </c>
      <c r="AP297" s="72"/>
      <c r="AQ297" s="72" t="s">
        <v>35</v>
      </c>
      <c r="AR297" s="72"/>
      <c r="AS297" s="72"/>
      <c r="AT297" s="72"/>
      <c r="AU297" s="72"/>
      <c r="AV297" s="72" t="s">
        <v>2123</v>
      </c>
      <c r="AW297" s="72" t="s">
        <v>1656</v>
      </c>
      <c r="AX297" s="72" t="s">
        <v>1656</v>
      </c>
      <c r="AY297" s="72" t="s">
        <v>1657</v>
      </c>
      <c r="AZ297" s="72" t="s">
        <v>1657</v>
      </c>
      <c r="BA297" s="72" t="s">
        <v>1657</v>
      </c>
      <c r="BB297" s="72" t="s">
        <v>1657</v>
      </c>
      <c r="BC297" s="72" t="s">
        <v>1657</v>
      </c>
      <c r="BD297" s="72" t="s">
        <v>1657</v>
      </c>
      <c r="BE297" s="72" t="s">
        <v>1657</v>
      </c>
    </row>
    <row r="298" spans="1:57">
      <c r="A298" s="72">
        <v>193374</v>
      </c>
      <c r="B298" s="72">
        <v>2562</v>
      </c>
      <c r="C298" s="72">
        <v>1</v>
      </c>
      <c r="D298" s="72" t="s">
        <v>2071</v>
      </c>
      <c r="E298" s="72" t="s">
        <v>1398</v>
      </c>
      <c r="F298" s="72">
        <v>135644</v>
      </c>
      <c r="G298" s="72" t="s">
        <v>947</v>
      </c>
      <c r="H298" s="72">
        <v>10950</v>
      </c>
      <c r="I298" s="72" t="s">
        <v>124</v>
      </c>
      <c r="J298" s="72">
        <v>10</v>
      </c>
      <c r="K298" s="72">
        <v>14632</v>
      </c>
      <c r="L298" s="72">
        <v>7</v>
      </c>
      <c r="M298" s="72" t="s">
        <v>393</v>
      </c>
      <c r="N298" s="72" t="s">
        <v>1399</v>
      </c>
      <c r="O298" s="72" t="s">
        <v>127</v>
      </c>
      <c r="P298" s="72" t="s">
        <v>1400</v>
      </c>
      <c r="Q298" s="72" t="s">
        <v>129</v>
      </c>
      <c r="R298" s="72">
        <v>19700101</v>
      </c>
      <c r="S298" s="72">
        <v>35</v>
      </c>
      <c r="T298" s="72">
        <v>48</v>
      </c>
      <c r="U298" s="72">
        <v>1</v>
      </c>
      <c r="V298" s="72" t="s">
        <v>1654</v>
      </c>
      <c r="W298" s="72" t="s">
        <v>219</v>
      </c>
      <c r="X298" s="72">
        <v>23</v>
      </c>
      <c r="Y298" s="72">
        <v>3</v>
      </c>
      <c r="Z298" s="72" t="s">
        <v>1401</v>
      </c>
      <c r="AA298" s="72" t="s">
        <v>26</v>
      </c>
      <c r="AB298" s="72" t="s">
        <v>124</v>
      </c>
      <c r="AC298" s="72"/>
      <c r="AD298" s="72" t="s">
        <v>132</v>
      </c>
      <c r="AE298" s="72" t="s">
        <v>133</v>
      </c>
      <c r="AF298" s="72"/>
      <c r="AG298" s="72" t="s">
        <v>133</v>
      </c>
      <c r="AH298" s="72"/>
      <c r="AI298" s="72"/>
      <c r="AJ298" s="72" t="s">
        <v>133</v>
      </c>
      <c r="AK298" s="72" t="s">
        <v>135</v>
      </c>
      <c r="AL298" s="72">
        <v>0</v>
      </c>
      <c r="AM298" s="72">
        <v>1</v>
      </c>
      <c r="AN298" s="72" t="s">
        <v>1655</v>
      </c>
      <c r="AO298" s="72">
        <v>0</v>
      </c>
      <c r="AP298" s="72"/>
      <c r="AQ298" s="72" t="s">
        <v>35</v>
      </c>
      <c r="AR298" s="72"/>
      <c r="AS298" s="72"/>
      <c r="AT298" s="72"/>
      <c r="AU298" s="72"/>
      <c r="AV298" s="73">
        <v>43649</v>
      </c>
      <c r="AW298" s="72" t="s">
        <v>1656</v>
      </c>
      <c r="AX298" s="72" t="s">
        <v>1656</v>
      </c>
      <c r="AY298" s="72" t="s">
        <v>1657</v>
      </c>
      <c r="AZ298" s="72" t="s">
        <v>1657</v>
      </c>
      <c r="BA298" s="72" t="s">
        <v>1657</v>
      </c>
      <c r="BB298" s="72" t="s">
        <v>1657</v>
      </c>
      <c r="BC298" s="72" t="s">
        <v>1657</v>
      </c>
      <c r="BD298" s="72" t="s">
        <v>1657</v>
      </c>
      <c r="BE298" s="72" t="s">
        <v>1657</v>
      </c>
    </row>
    <row r="299" spans="1:57">
      <c r="A299" s="72">
        <v>193375</v>
      </c>
      <c r="B299" s="72">
        <v>2562</v>
      </c>
      <c r="C299" s="72">
        <v>1</v>
      </c>
      <c r="D299" s="72" t="s">
        <v>1897</v>
      </c>
      <c r="E299" s="72" t="s">
        <v>1109</v>
      </c>
      <c r="F299" s="72">
        <v>19742</v>
      </c>
      <c r="G299" s="73">
        <v>241620</v>
      </c>
      <c r="H299" s="72">
        <v>27976</v>
      </c>
      <c r="I299" s="72" t="s">
        <v>124</v>
      </c>
      <c r="J299" s="72">
        <v>10</v>
      </c>
      <c r="K299" s="72">
        <v>14632</v>
      </c>
      <c r="L299" s="72">
        <v>7</v>
      </c>
      <c r="M299" s="72" t="s">
        <v>956</v>
      </c>
      <c r="N299" s="72" t="s">
        <v>1110</v>
      </c>
      <c r="O299" s="72" t="s">
        <v>127</v>
      </c>
      <c r="P299" s="72" t="s">
        <v>1111</v>
      </c>
      <c r="Q299" s="72" t="s">
        <v>129</v>
      </c>
      <c r="R299" s="72">
        <v>19530101</v>
      </c>
      <c r="S299" s="72">
        <v>46</v>
      </c>
      <c r="T299" s="72">
        <v>66</v>
      </c>
      <c r="U299" s="72">
        <v>1</v>
      </c>
      <c r="V299" s="72" t="s">
        <v>1654</v>
      </c>
      <c r="W299" s="72" t="s">
        <v>219</v>
      </c>
      <c r="X299" s="72">
        <v>72</v>
      </c>
      <c r="Y299" s="72">
        <v>13</v>
      </c>
      <c r="Z299" s="72" t="s">
        <v>1112</v>
      </c>
      <c r="AA299" s="72" t="s">
        <v>7</v>
      </c>
      <c r="AB299" s="72" t="s">
        <v>124</v>
      </c>
      <c r="AC299" s="72">
        <v>930528776</v>
      </c>
      <c r="AD299" s="72" t="s">
        <v>132</v>
      </c>
      <c r="AE299" s="72" t="s">
        <v>140</v>
      </c>
      <c r="AF299" s="72"/>
      <c r="AG299" s="72" t="s">
        <v>133</v>
      </c>
      <c r="AH299" s="72"/>
      <c r="AI299" s="72"/>
      <c r="AJ299" s="72" t="s">
        <v>134</v>
      </c>
      <c r="AK299" s="72" t="s">
        <v>135</v>
      </c>
      <c r="AL299" s="72">
        <v>0</v>
      </c>
      <c r="AM299" s="72">
        <v>1</v>
      </c>
      <c r="AN299" s="72" t="s">
        <v>1655</v>
      </c>
      <c r="AO299" s="72">
        <v>0</v>
      </c>
      <c r="AP299" s="72"/>
      <c r="AQ299" s="72" t="s">
        <v>35</v>
      </c>
      <c r="AR299" s="72"/>
      <c r="AS299" s="72"/>
      <c r="AT299" s="72"/>
      <c r="AU299" s="72"/>
      <c r="AV299" s="73">
        <v>43679</v>
      </c>
      <c r="AW299" s="72" t="s">
        <v>1656</v>
      </c>
      <c r="AX299" s="72" t="s">
        <v>1656</v>
      </c>
      <c r="AY299" s="72" t="s">
        <v>1656</v>
      </c>
      <c r="AZ299" s="72" t="s">
        <v>1656</v>
      </c>
      <c r="BA299" s="72" t="s">
        <v>1657</v>
      </c>
      <c r="BB299" s="72" t="s">
        <v>1657</v>
      </c>
      <c r="BC299" s="72" t="s">
        <v>1657</v>
      </c>
      <c r="BD299" s="72" t="s">
        <v>1657</v>
      </c>
      <c r="BE299" s="72" t="s">
        <v>1657</v>
      </c>
    </row>
    <row r="300" spans="1:57">
      <c r="A300" s="72">
        <v>193606</v>
      </c>
      <c r="B300" s="72">
        <v>2562</v>
      </c>
      <c r="C300" s="72">
        <v>1</v>
      </c>
      <c r="D300" s="72" t="s">
        <v>1809</v>
      </c>
      <c r="E300" s="72" t="s">
        <v>378</v>
      </c>
      <c r="F300" s="72">
        <v>12180</v>
      </c>
      <c r="G300" s="73">
        <v>241650</v>
      </c>
      <c r="H300" s="72">
        <v>10958</v>
      </c>
      <c r="I300" s="72" t="s">
        <v>124</v>
      </c>
      <c r="J300" s="72">
        <v>10</v>
      </c>
      <c r="K300" s="72">
        <v>14632</v>
      </c>
      <c r="L300" s="72">
        <v>7</v>
      </c>
      <c r="M300" s="72" t="s">
        <v>141</v>
      </c>
      <c r="N300" s="72" t="s">
        <v>379</v>
      </c>
      <c r="O300" s="72" t="s">
        <v>127</v>
      </c>
      <c r="P300" s="72" t="s">
        <v>380</v>
      </c>
      <c r="Q300" s="72" t="s">
        <v>129</v>
      </c>
      <c r="R300" s="72">
        <v>19530101</v>
      </c>
      <c r="S300" s="72">
        <v>53</v>
      </c>
      <c r="T300" s="72">
        <v>65</v>
      </c>
      <c r="U300" s="72">
        <v>1</v>
      </c>
      <c r="V300" s="72" t="s">
        <v>1654</v>
      </c>
      <c r="W300" s="72" t="s">
        <v>130</v>
      </c>
      <c r="X300" s="72">
        <v>34</v>
      </c>
      <c r="Y300" s="72">
        <v>10</v>
      </c>
      <c r="Z300" s="72" t="s">
        <v>260</v>
      </c>
      <c r="AA300" s="72" t="s">
        <v>11</v>
      </c>
      <c r="AB300" s="72" t="s">
        <v>124</v>
      </c>
      <c r="AC300" s="72"/>
      <c r="AD300" s="72" t="s">
        <v>132</v>
      </c>
      <c r="AE300" s="72" t="s">
        <v>140</v>
      </c>
      <c r="AF300" s="72"/>
      <c r="AG300" s="72" t="s">
        <v>133</v>
      </c>
      <c r="AH300" s="72"/>
      <c r="AI300" s="72"/>
      <c r="AJ300" s="72" t="s">
        <v>134</v>
      </c>
      <c r="AK300" s="72" t="s">
        <v>135</v>
      </c>
      <c r="AL300" s="72">
        <v>0</v>
      </c>
      <c r="AM300" s="72">
        <v>1</v>
      </c>
      <c r="AN300" s="72" t="s">
        <v>1655</v>
      </c>
      <c r="AO300" s="72">
        <v>0</v>
      </c>
      <c r="AP300" s="72"/>
      <c r="AQ300" s="72" t="s">
        <v>35</v>
      </c>
      <c r="AR300" s="72"/>
      <c r="AS300" s="72"/>
      <c r="AT300" s="72"/>
      <c r="AU300" s="72"/>
      <c r="AV300" s="72" t="s">
        <v>1751</v>
      </c>
      <c r="AW300" s="72" t="s">
        <v>1657</v>
      </c>
      <c r="AX300" s="72" t="s">
        <v>1657</v>
      </c>
      <c r="AY300" s="72" t="s">
        <v>1657</v>
      </c>
      <c r="AZ300" s="72" t="s">
        <v>1657</v>
      </c>
      <c r="BA300" s="72" t="s">
        <v>1657</v>
      </c>
      <c r="BB300" s="72" t="s">
        <v>1656</v>
      </c>
      <c r="BC300" s="72" t="s">
        <v>1657</v>
      </c>
      <c r="BD300" s="72" t="s">
        <v>1657</v>
      </c>
      <c r="BE300" s="72" t="s">
        <v>1657</v>
      </c>
    </row>
    <row r="301" spans="1:57">
      <c r="A301" s="72">
        <v>213048</v>
      </c>
      <c r="B301" s="72">
        <v>2562</v>
      </c>
      <c r="C301" s="72">
        <v>1</v>
      </c>
      <c r="D301" s="72" t="s">
        <v>1785</v>
      </c>
      <c r="E301" s="72" t="s">
        <v>573</v>
      </c>
      <c r="F301" s="72">
        <v>3527</v>
      </c>
      <c r="G301" s="73">
        <v>241743</v>
      </c>
      <c r="H301" s="72">
        <v>11443</v>
      </c>
      <c r="I301" s="72" t="s">
        <v>124</v>
      </c>
      <c r="J301" s="72">
        <v>10</v>
      </c>
      <c r="K301" s="72">
        <v>14632</v>
      </c>
      <c r="L301" s="72">
        <v>6</v>
      </c>
      <c r="M301" s="72" t="s">
        <v>184</v>
      </c>
      <c r="N301" s="72" t="s">
        <v>574</v>
      </c>
      <c r="O301" s="72" t="s">
        <v>150</v>
      </c>
      <c r="P301" s="72" t="s">
        <v>575</v>
      </c>
      <c r="Q301" s="72" t="s">
        <v>152</v>
      </c>
      <c r="R301" s="72">
        <v>19440701</v>
      </c>
      <c r="S301" s="72">
        <v>48</v>
      </c>
      <c r="T301" s="72">
        <v>74</v>
      </c>
      <c r="U301" s="72">
        <v>1</v>
      </c>
      <c r="V301" s="72" t="s">
        <v>1654</v>
      </c>
      <c r="W301" s="72" t="s">
        <v>130</v>
      </c>
      <c r="X301" s="72">
        <v>5</v>
      </c>
      <c r="Y301" s="72">
        <v>15</v>
      </c>
      <c r="Z301" s="72" t="s">
        <v>576</v>
      </c>
      <c r="AA301" s="72" t="s">
        <v>21</v>
      </c>
      <c r="AB301" s="72" t="s">
        <v>124</v>
      </c>
      <c r="AC301" s="72" t="s">
        <v>577</v>
      </c>
      <c r="AD301" s="72" t="s">
        <v>132</v>
      </c>
      <c r="AE301" s="72" t="s">
        <v>198</v>
      </c>
      <c r="AF301" s="72" t="s">
        <v>133</v>
      </c>
      <c r="AG301" s="72" t="s">
        <v>133</v>
      </c>
      <c r="AH301" s="72"/>
      <c r="AI301" s="72"/>
      <c r="AJ301" s="72" t="s">
        <v>134</v>
      </c>
      <c r="AK301" s="72" t="s">
        <v>135</v>
      </c>
      <c r="AL301" s="72">
        <v>0</v>
      </c>
      <c r="AM301" s="72">
        <v>1</v>
      </c>
      <c r="AN301" s="72" t="s">
        <v>1655</v>
      </c>
      <c r="AO301" s="72">
        <v>0</v>
      </c>
      <c r="AP301" s="72"/>
      <c r="AQ301" s="72" t="s">
        <v>35</v>
      </c>
      <c r="AR301" s="72"/>
      <c r="AS301" s="72"/>
      <c r="AT301" s="72"/>
      <c r="AU301" s="72"/>
      <c r="AV301" s="73">
        <v>43771</v>
      </c>
      <c r="AW301" s="72" t="s">
        <v>1656</v>
      </c>
      <c r="AX301" s="72" t="s">
        <v>1656</v>
      </c>
      <c r="AY301" s="72" t="s">
        <v>1657</v>
      </c>
      <c r="AZ301" s="72" t="s">
        <v>1657</v>
      </c>
      <c r="BA301" s="72" t="s">
        <v>1657</v>
      </c>
      <c r="BB301" s="72" t="s">
        <v>1657</v>
      </c>
      <c r="BC301" s="72" t="s">
        <v>1657</v>
      </c>
      <c r="BD301" s="72" t="s">
        <v>1657</v>
      </c>
      <c r="BE301" s="72" t="s">
        <v>1657</v>
      </c>
    </row>
    <row r="302" spans="1:57">
      <c r="A302" s="72">
        <v>251623</v>
      </c>
      <c r="B302" s="72">
        <v>2562</v>
      </c>
      <c r="C302" s="72">
        <v>1</v>
      </c>
      <c r="D302" s="72" t="s">
        <v>1752</v>
      </c>
      <c r="E302" s="72" t="s">
        <v>537</v>
      </c>
      <c r="F302" s="72">
        <v>259043</v>
      </c>
      <c r="G302" s="72" t="s">
        <v>538</v>
      </c>
      <c r="H302" s="72">
        <v>10950</v>
      </c>
      <c r="I302" s="72" t="s">
        <v>124</v>
      </c>
      <c r="J302" s="72">
        <v>10</v>
      </c>
      <c r="K302" s="72">
        <v>14632</v>
      </c>
      <c r="L302" s="72">
        <v>7</v>
      </c>
      <c r="M302" s="72" t="s">
        <v>393</v>
      </c>
      <c r="N302" s="72" t="s">
        <v>539</v>
      </c>
      <c r="O302" s="72" t="s">
        <v>157</v>
      </c>
      <c r="P302" s="72" t="s">
        <v>540</v>
      </c>
      <c r="Q302" s="72" t="s">
        <v>152</v>
      </c>
      <c r="R302" s="72">
        <v>19960101</v>
      </c>
      <c r="S302" s="72">
        <v>36</v>
      </c>
      <c r="T302" s="72">
        <v>22</v>
      </c>
      <c r="U302" s="72">
        <v>1</v>
      </c>
      <c r="V302" s="72" t="s">
        <v>1654</v>
      </c>
      <c r="W302" s="72" t="s">
        <v>130</v>
      </c>
      <c r="X302" s="72">
        <v>95</v>
      </c>
      <c r="Y302" s="72">
        <v>15</v>
      </c>
      <c r="Z302" s="72" t="s">
        <v>541</v>
      </c>
      <c r="AA302" s="72" t="s">
        <v>26</v>
      </c>
      <c r="AB302" s="72" t="s">
        <v>124</v>
      </c>
      <c r="AC302" s="72" t="s">
        <v>542</v>
      </c>
      <c r="AD302" s="72" t="s">
        <v>132</v>
      </c>
      <c r="AE302" s="72" t="s">
        <v>140</v>
      </c>
      <c r="AF302" s="72"/>
      <c r="AG302" s="72" t="s">
        <v>133</v>
      </c>
      <c r="AH302" s="72"/>
      <c r="AI302" s="72"/>
      <c r="AJ302" s="72" t="s">
        <v>134</v>
      </c>
      <c r="AK302" s="72" t="s">
        <v>135</v>
      </c>
      <c r="AL302" s="72">
        <v>0</v>
      </c>
      <c r="AM302" s="72">
        <v>1</v>
      </c>
      <c r="AN302" s="72" t="s">
        <v>1655</v>
      </c>
      <c r="AO302" s="72">
        <v>0</v>
      </c>
      <c r="AP302" s="72"/>
      <c r="AQ302" s="72" t="s">
        <v>35</v>
      </c>
      <c r="AR302" s="72"/>
      <c r="AS302" s="72"/>
      <c r="AT302" s="72"/>
      <c r="AU302" s="72"/>
      <c r="AV302" s="72" t="s">
        <v>2121</v>
      </c>
      <c r="AW302" s="72" t="s">
        <v>1656</v>
      </c>
      <c r="AX302" s="72" t="s">
        <v>1656</v>
      </c>
      <c r="AY302" s="72" t="s">
        <v>1657</v>
      </c>
      <c r="AZ302" s="72" t="s">
        <v>1657</v>
      </c>
      <c r="BA302" s="72" t="s">
        <v>1657</v>
      </c>
      <c r="BB302" s="72" t="s">
        <v>1657</v>
      </c>
      <c r="BC302" s="72" t="s">
        <v>1657</v>
      </c>
      <c r="BD302" s="72" t="s">
        <v>1657</v>
      </c>
      <c r="BE302" s="72" t="s">
        <v>1657</v>
      </c>
    </row>
    <row r="303" spans="1:57">
      <c r="A303" s="72">
        <v>251964</v>
      </c>
      <c r="B303" s="72">
        <v>2562</v>
      </c>
      <c r="C303" s="72">
        <v>1</v>
      </c>
      <c r="D303" s="72" t="s">
        <v>1881</v>
      </c>
      <c r="E303" s="72" t="s">
        <v>1395</v>
      </c>
      <c r="F303" s="72">
        <v>19049</v>
      </c>
      <c r="G303" s="72" t="s">
        <v>947</v>
      </c>
      <c r="H303" s="72">
        <v>27976</v>
      </c>
      <c r="I303" s="72" t="s">
        <v>124</v>
      </c>
      <c r="J303" s="72">
        <v>10</v>
      </c>
      <c r="K303" s="72">
        <v>14632</v>
      </c>
      <c r="L303" s="72">
        <v>7</v>
      </c>
      <c r="M303" s="72" t="s">
        <v>956</v>
      </c>
      <c r="N303" s="72" t="s">
        <v>1396</v>
      </c>
      <c r="O303" s="72" t="s">
        <v>127</v>
      </c>
      <c r="P303" s="72" t="s">
        <v>1397</v>
      </c>
      <c r="Q303" s="72" t="s">
        <v>129</v>
      </c>
      <c r="R303" s="72">
        <v>19720615</v>
      </c>
      <c r="S303" s="72">
        <v>43</v>
      </c>
      <c r="T303" s="72">
        <v>46</v>
      </c>
      <c r="U303" s="72">
        <v>1</v>
      </c>
      <c r="V303" s="72" t="s">
        <v>1654</v>
      </c>
      <c r="W303" s="72" t="s">
        <v>219</v>
      </c>
      <c r="X303" s="72">
        <v>77</v>
      </c>
      <c r="Y303" s="72">
        <v>7</v>
      </c>
      <c r="Z303" s="72" t="s">
        <v>1112</v>
      </c>
      <c r="AA303" s="72" t="s">
        <v>7</v>
      </c>
      <c r="AB303" s="72" t="s">
        <v>124</v>
      </c>
      <c r="AC303" s="72"/>
      <c r="AD303" s="72" t="s">
        <v>132</v>
      </c>
      <c r="AE303" s="72" t="s">
        <v>133</v>
      </c>
      <c r="AF303" s="72"/>
      <c r="AG303" s="72" t="s">
        <v>133</v>
      </c>
      <c r="AH303" s="72"/>
      <c r="AI303" s="72"/>
      <c r="AJ303" s="72" t="s">
        <v>133</v>
      </c>
      <c r="AK303" s="72" t="s">
        <v>135</v>
      </c>
      <c r="AL303" s="72">
        <v>0</v>
      </c>
      <c r="AM303" s="72">
        <v>1</v>
      </c>
      <c r="AN303" s="72" t="s">
        <v>1655</v>
      </c>
      <c r="AO303" s="72">
        <v>0</v>
      </c>
      <c r="AP303" s="72"/>
      <c r="AQ303" s="72" t="s">
        <v>35</v>
      </c>
      <c r="AR303" s="72"/>
      <c r="AS303" s="72"/>
      <c r="AT303" s="72"/>
      <c r="AU303" s="72"/>
      <c r="AV303" s="73">
        <v>43680</v>
      </c>
      <c r="AW303" s="72" t="s">
        <v>1656</v>
      </c>
      <c r="AX303" s="72" t="s">
        <v>1656</v>
      </c>
      <c r="AY303" s="72" t="s">
        <v>1657</v>
      </c>
      <c r="AZ303" s="72" t="s">
        <v>1657</v>
      </c>
      <c r="BA303" s="72" t="s">
        <v>1657</v>
      </c>
      <c r="BB303" s="72" t="s">
        <v>1657</v>
      </c>
      <c r="BC303" s="72" t="s">
        <v>1657</v>
      </c>
      <c r="BD303" s="72" t="s">
        <v>1657</v>
      </c>
      <c r="BE303" s="72" t="s">
        <v>1657</v>
      </c>
    </row>
    <row r="304" spans="1:57">
      <c r="A304" s="72">
        <v>285251</v>
      </c>
      <c r="B304" s="72">
        <v>2562</v>
      </c>
      <c r="C304" s="72">
        <v>1</v>
      </c>
      <c r="D304" s="72" t="s">
        <v>1860</v>
      </c>
      <c r="E304" s="72" t="s">
        <v>915</v>
      </c>
      <c r="F304" s="72">
        <v>154210</v>
      </c>
      <c r="G304" s="72" t="s">
        <v>387</v>
      </c>
      <c r="H304" s="72">
        <v>10946</v>
      </c>
      <c r="I304" s="72" t="s">
        <v>124</v>
      </c>
      <c r="J304" s="72">
        <v>10</v>
      </c>
      <c r="K304" s="72">
        <v>14632</v>
      </c>
      <c r="L304" s="72">
        <v>7</v>
      </c>
      <c r="M304" s="72" t="s">
        <v>171</v>
      </c>
      <c r="N304" s="72" t="s">
        <v>916</v>
      </c>
      <c r="O304" s="72" t="s">
        <v>127</v>
      </c>
      <c r="P304" s="72" t="s">
        <v>917</v>
      </c>
      <c r="Q304" s="72" t="s">
        <v>129</v>
      </c>
      <c r="R304" s="72">
        <v>19661115</v>
      </c>
      <c r="S304" s="72">
        <v>50</v>
      </c>
      <c r="T304" s="72">
        <v>52</v>
      </c>
      <c r="U304" s="72">
        <v>1</v>
      </c>
      <c r="V304" s="72" t="s">
        <v>1654</v>
      </c>
      <c r="W304" s="72" t="s">
        <v>219</v>
      </c>
      <c r="X304" s="72">
        <v>98</v>
      </c>
      <c r="Y304" s="72">
        <v>10</v>
      </c>
      <c r="Z304" s="72" t="s">
        <v>918</v>
      </c>
      <c r="AA304" s="72" t="s">
        <v>4</v>
      </c>
      <c r="AB304" s="72" t="s">
        <v>124</v>
      </c>
      <c r="AC304" s="72">
        <v>895808273</v>
      </c>
      <c r="AD304" s="72" t="s">
        <v>132</v>
      </c>
      <c r="AE304" s="72" t="s">
        <v>140</v>
      </c>
      <c r="AF304" s="72"/>
      <c r="AG304" s="72"/>
      <c r="AH304" s="72"/>
      <c r="AI304" s="72"/>
      <c r="AJ304" s="72" t="s">
        <v>134</v>
      </c>
      <c r="AK304" s="72" t="s">
        <v>135</v>
      </c>
      <c r="AL304" s="72">
        <v>0</v>
      </c>
      <c r="AM304" s="72">
        <v>1</v>
      </c>
      <c r="AN304" s="72" t="s">
        <v>1655</v>
      </c>
      <c r="AO304" s="72">
        <v>0</v>
      </c>
      <c r="AP304" s="72"/>
      <c r="AQ304" s="72" t="s">
        <v>35</v>
      </c>
      <c r="AR304" s="72"/>
      <c r="AS304" s="72"/>
      <c r="AT304" s="72"/>
      <c r="AU304" s="72"/>
      <c r="AV304" s="73">
        <v>43467</v>
      </c>
      <c r="AW304" s="72" t="s">
        <v>1656</v>
      </c>
      <c r="AX304" s="72" t="s">
        <v>1656</v>
      </c>
      <c r="AY304" s="72" t="s">
        <v>1656</v>
      </c>
      <c r="AZ304" s="72" t="s">
        <v>1657</v>
      </c>
      <c r="BA304" s="72" t="s">
        <v>1657</v>
      </c>
      <c r="BB304" s="72" t="s">
        <v>1657</v>
      </c>
      <c r="BC304" s="72" t="s">
        <v>1657</v>
      </c>
      <c r="BD304" s="72" t="s">
        <v>1657</v>
      </c>
      <c r="BE304" s="72" t="s">
        <v>1657</v>
      </c>
    </row>
    <row r="305" spans="1:57">
      <c r="A305" s="72">
        <v>247106</v>
      </c>
      <c r="B305" s="72">
        <v>2562</v>
      </c>
      <c r="C305" s="72">
        <v>1</v>
      </c>
      <c r="D305" s="72" t="s">
        <v>1663</v>
      </c>
      <c r="E305" s="72" t="s">
        <v>147</v>
      </c>
      <c r="F305" s="72">
        <v>134050</v>
      </c>
      <c r="G305" s="73">
        <v>241557</v>
      </c>
      <c r="H305" s="72">
        <v>10954</v>
      </c>
      <c r="I305" s="72" t="s">
        <v>124</v>
      </c>
      <c r="J305" s="72">
        <v>10</v>
      </c>
      <c r="K305" s="72">
        <v>14632</v>
      </c>
      <c r="L305" s="72">
        <v>6</v>
      </c>
      <c r="M305" s="72" t="s">
        <v>148</v>
      </c>
      <c r="N305" s="72" t="s">
        <v>149</v>
      </c>
      <c r="O305" s="72" t="s">
        <v>150</v>
      </c>
      <c r="P305" s="72" t="s">
        <v>151</v>
      </c>
      <c r="Q305" s="72" t="s">
        <v>152</v>
      </c>
      <c r="R305" s="72">
        <v>19570105</v>
      </c>
      <c r="S305" s="72">
        <v>58</v>
      </c>
      <c r="T305" s="72">
        <v>61</v>
      </c>
      <c r="U305" s="72">
        <v>1</v>
      </c>
      <c r="V305" s="72" t="s">
        <v>1654</v>
      </c>
      <c r="W305" s="72" t="s">
        <v>130</v>
      </c>
      <c r="X305" s="72" t="s">
        <v>153</v>
      </c>
      <c r="Y305" s="72">
        <v>0</v>
      </c>
      <c r="Z305" s="72" t="s">
        <v>14</v>
      </c>
      <c r="AA305" s="72" t="s">
        <v>14</v>
      </c>
      <c r="AB305" s="72" t="s">
        <v>124</v>
      </c>
      <c r="AC305" s="72"/>
      <c r="AD305" s="72" t="s">
        <v>132</v>
      </c>
      <c r="AE305" s="72" t="s">
        <v>140</v>
      </c>
      <c r="AF305" s="72"/>
      <c r="AG305" s="72" t="s">
        <v>133</v>
      </c>
      <c r="AH305" s="72"/>
      <c r="AI305" s="72"/>
      <c r="AJ305" s="72" t="s">
        <v>134</v>
      </c>
      <c r="AK305" s="72" t="s">
        <v>135</v>
      </c>
      <c r="AL305" s="72">
        <v>0</v>
      </c>
      <c r="AM305" s="72">
        <v>1</v>
      </c>
      <c r="AN305" s="72" t="s">
        <v>1655</v>
      </c>
      <c r="AO305" s="72">
        <v>0</v>
      </c>
      <c r="AP305" s="72"/>
      <c r="AQ305" s="72" t="s">
        <v>35</v>
      </c>
      <c r="AR305" s="72"/>
      <c r="AS305" s="72"/>
      <c r="AT305" s="72"/>
      <c r="AU305" s="72"/>
      <c r="AV305" s="72" t="s">
        <v>2124</v>
      </c>
      <c r="AW305" s="72" t="s">
        <v>1656</v>
      </c>
      <c r="AX305" s="72" t="s">
        <v>1656</v>
      </c>
      <c r="AY305" s="72" t="s">
        <v>1657</v>
      </c>
      <c r="AZ305" s="72" t="s">
        <v>1657</v>
      </c>
      <c r="BA305" s="72" t="s">
        <v>1657</v>
      </c>
      <c r="BB305" s="72" t="s">
        <v>1657</v>
      </c>
      <c r="BC305" s="72" t="s">
        <v>1657</v>
      </c>
      <c r="BD305" s="72" t="s">
        <v>1657</v>
      </c>
      <c r="BE305" s="72" t="s">
        <v>1657</v>
      </c>
    </row>
    <row r="306" spans="1:57">
      <c r="A306" s="72">
        <v>250526</v>
      </c>
      <c r="B306" s="72">
        <v>2562</v>
      </c>
      <c r="C306" s="72">
        <v>1</v>
      </c>
      <c r="D306" s="72" t="s">
        <v>1952</v>
      </c>
      <c r="E306" s="72" t="s">
        <v>1059</v>
      </c>
      <c r="F306" s="72">
        <v>12356</v>
      </c>
      <c r="G306" s="72" t="s">
        <v>712</v>
      </c>
      <c r="H306" s="72">
        <v>10953</v>
      </c>
      <c r="I306" s="72" t="s">
        <v>124</v>
      </c>
      <c r="J306" s="72">
        <v>10</v>
      </c>
      <c r="K306" s="72">
        <v>14632</v>
      </c>
      <c r="L306" s="72">
        <v>7</v>
      </c>
      <c r="M306" s="72" t="s">
        <v>768</v>
      </c>
      <c r="N306" s="72" t="s">
        <v>1060</v>
      </c>
      <c r="O306" s="72" t="s">
        <v>127</v>
      </c>
      <c r="P306" s="72" t="s">
        <v>1061</v>
      </c>
      <c r="Q306" s="72" t="s">
        <v>129</v>
      </c>
      <c r="R306" s="72">
        <v>19750101</v>
      </c>
      <c r="S306" s="72">
        <v>54.8</v>
      </c>
      <c r="T306" s="72">
        <v>43</v>
      </c>
      <c r="U306" s="72">
        <v>1</v>
      </c>
      <c r="V306" s="72" t="s">
        <v>1654</v>
      </c>
      <c r="W306" s="72" t="s">
        <v>232</v>
      </c>
      <c r="X306" s="72">
        <v>57</v>
      </c>
      <c r="Y306" s="72">
        <v>2</v>
      </c>
      <c r="Z306" s="72" t="s">
        <v>265</v>
      </c>
      <c r="AA306" s="72" t="s">
        <v>3</v>
      </c>
      <c r="AB306" s="72" t="s">
        <v>124</v>
      </c>
      <c r="AC306" s="72"/>
      <c r="AD306" s="72" t="s">
        <v>132</v>
      </c>
      <c r="AE306" s="72" t="s">
        <v>133</v>
      </c>
      <c r="AF306" s="72"/>
      <c r="AG306" s="72"/>
      <c r="AH306" s="72" t="s">
        <v>133</v>
      </c>
      <c r="AI306" s="72"/>
      <c r="AJ306" s="72" t="s">
        <v>133</v>
      </c>
      <c r="AK306" s="72" t="s">
        <v>135</v>
      </c>
      <c r="AL306" s="72">
        <v>0</v>
      </c>
      <c r="AM306" s="72">
        <v>1</v>
      </c>
      <c r="AN306" s="72" t="s">
        <v>1655</v>
      </c>
      <c r="AO306" s="72">
        <v>0</v>
      </c>
      <c r="AP306" s="72"/>
      <c r="AQ306" s="72" t="s">
        <v>35</v>
      </c>
      <c r="AR306" s="72"/>
      <c r="AS306" s="72"/>
      <c r="AT306" s="72"/>
      <c r="AU306" s="72"/>
      <c r="AV306" s="72" t="s">
        <v>2123</v>
      </c>
      <c r="AW306" s="72" t="s">
        <v>1656</v>
      </c>
      <c r="AX306" s="72" t="s">
        <v>1656</v>
      </c>
      <c r="AY306" s="72" t="s">
        <v>1657</v>
      </c>
      <c r="AZ306" s="72" t="s">
        <v>1657</v>
      </c>
      <c r="BA306" s="72" t="s">
        <v>1657</v>
      </c>
      <c r="BB306" s="72" t="s">
        <v>1657</v>
      </c>
      <c r="BC306" s="72" t="s">
        <v>1657</v>
      </c>
      <c r="BD306" s="72" t="s">
        <v>1657</v>
      </c>
      <c r="BE306" s="72" t="s">
        <v>1657</v>
      </c>
    </row>
    <row r="307" spans="1:57">
      <c r="A307" s="72">
        <v>290082</v>
      </c>
      <c r="B307" s="72">
        <v>2562</v>
      </c>
      <c r="C307" s="72">
        <v>1</v>
      </c>
      <c r="D307" s="72" t="s">
        <v>1956</v>
      </c>
      <c r="E307" s="72" t="s">
        <v>1200</v>
      </c>
      <c r="F307" s="72">
        <v>66300</v>
      </c>
      <c r="G307" s="73">
        <v>241589</v>
      </c>
      <c r="H307" s="72">
        <v>21984</v>
      </c>
      <c r="I307" s="72" t="s">
        <v>124</v>
      </c>
      <c r="J307" s="72">
        <v>10</v>
      </c>
      <c r="K307" s="72">
        <v>14632</v>
      </c>
      <c r="L307" s="72">
        <v>6</v>
      </c>
      <c r="M307" s="72" t="s">
        <v>155</v>
      </c>
      <c r="N307" s="72" t="s">
        <v>1201</v>
      </c>
      <c r="O307" s="72" t="s">
        <v>127</v>
      </c>
      <c r="P307" s="72" t="s">
        <v>1202</v>
      </c>
      <c r="Q307" s="72" t="s">
        <v>129</v>
      </c>
      <c r="R307" s="72">
        <v>19451110</v>
      </c>
      <c r="S307" s="72">
        <v>48.5</v>
      </c>
      <c r="T307" s="72">
        <v>73</v>
      </c>
      <c r="U307" s="72">
        <v>1</v>
      </c>
      <c r="V307" s="72" t="s">
        <v>1654</v>
      </c>
      <c r="W307" s="72" t="s">
        <v>232</v>
      </c>
      <c r="X307" s="72">
        <v>53</v>
      </c>
      <c r="Y307" s="72">
        <v>9</v>
      </c>
      <c r="Z307" s="72" t="s">
        <v>7</v>
      </c>
      <c r="AA307" s="72" t="s">
        <v>7</v>
      </c>
      <c r="AB307" s="72" t="s">
        <v>124</v>
      </c>
      <c r="AC307" s="72"/>
      <c r="AD307" s="72" t="s">
        <v>132</v>
      </c>
      <c r="AE307" s="72" t="s">
        <v>133</v>
      </c>
      <c r="AF307" s="72"/>
      <c r="AG307" s="72" t="s">
        <v>133</v>
      </c>
      <c r="AH307" s="72"/>
      <c r="AI307" s="72"/>
      <c r="AJ307" s="72" t="s">
        <v>133</v>
      </c>
      <c r="AK307" s="72" t="s">
        <v>135</v>
      </c>
      <c r="AL307" s="72">
        <v>0</v>
      </c>
      <c r="AM307" s="72">
        <v>1</v>
      </c>
      <c r="AN307" s="72" t="s">
        <v>1655</v>
      </c>
      <c r="AO307" s="72">
        <v>0</v>
      </c>
      <c r="AP307" s="72"/>
      <c r="AQ307" s="72" t="s">
        <v>35</v>
      </c>
      <c r="AR307" s="72"/>
      <c r="AS307" s="72"/>
      <c r="AT307" s="72"/>
      <c r="AU307" s="72"/>
      <c r="AV307" s="72" t="s">
        <v>1805</v>
      </c>
      <c r="AW307" s="72" t="s">
        <v>1656</v>
      </c>
      <c r="AX307" s="72" t="s">
        <v>1656</v>
      </c>
      <c r="AY307" s="72" t="s">
        <v>1657</v>
      </c>
      <c r="AZ307" s="72" t="s">
        <v>1657</v>
      </c>
      <c r="BA307" s="72" t="s">
        <v>1657</v>
      </c>
      <c r="BB307" s="72" t="s">
        <v>1657</v>
      </c>
      <c r="BC307" s="72" t="s">
        <v>1657</v>
      </c>
      <c r="BD307" s="72" t="s">
        <v>1657</v>
      </c>
      <c r="BE307" s="72" t="s">
        <v>1657</v>
      </c>
    </row>
    <row r="308" spans="1:57">
      <c r="A308" s="72">
        <v>28849</v>
      </c>
      <c r="B308" s="72">
        <v>2562</v>
      </c>
      <c r="C308" s="72">
        <v>1</v>
      </c>
      <c r="D308" s="72" t="s">
        <v>1699</v>
      </c>
      <c r="E308" s="72" t="s">
        <v>669</v>
      </c>
      <c r="F308" s="72">
        <v>839999</v>
      </c>
      <c r="G308" s="73">
        <v>241468</v>
      </c>
      <c r="H308" s="72">
        <v>10669</v>
      </c>
      <c r="I308" s="72" t="s">
        <v>124</v>
      </c>
      <c r="J308" s="72">
        <v>10</v>
      </c>
      <c r="K308" s="72">
        <v>14632</v>
      </c>
      <c r="L308" s="72">
        <v>5</v>
      </c>
      <c r="M308" s="72" t="s">
        <v>125</v>
      </c>
      <c r="N308" s="72" t="s">
        <v>670</v>
      </c>
      <c r="O308" s="72" t="s">
        <v>150</v>
      </c>
      <c r="P308" s="72" t="s">
        <v>671</v>
      </c>
      <c r="Q308" s="72" t="s">
        <v>152</v>
      </c>
      <c r="R308" s="72">
        <v>19540927</v>
      </c>
      <c r="S308" s="72">
        <v>40</v>
      </c>
      <c r="T308" s="72">
        <v>64</v>
      </c>
      <c r="U308" s="72">
        <v>1</v>
      </c>
      <c r="V308" s="72" t="s">
        <v>1654</v>
      </c>
      <c r="W308" s="72" t="s">
        <v>130</v>
      </c>
      <c r="X308" s="74">
        <v>43467</v>
      </c>
      <c r="Y308" s="72">
        <v>12</v>
      </c>
      <c r="Z308" s="72" t="s">
        <v>275</v>
      </c>
      <c r="AA308" s="72" t="s">
        <v>146</v>
      </c>
      <c r="AB308" s="72" t="s">
        <v>124</v>
      </c>
      <c r="AC308" s="72">
        <v>935632114</v>
      </c>
      <c r="AD308" s="72" t="s">
        <v>132</v>
      </c>
      <c r="AE308" s="72" t="s">
        <v>133</v>
      </c>
      <c r="AF308" s="72"/>
      <c r="AG308" s="72"/>
      <c r="AH308" s="72" t="s">
        <v>133</v>
      </c>
      <c r="AI308" s="72"/>
      <c r="AJ308" s="72" t="s">
        <v>133</v>
      </c>
      <c r="AK308" s="72"/>
      <c r="AL308" s="72">
        <v>0</v>
      </c>
      <c r="AM308" s="72">
        <v>1</v>
      </c>
      <c r="AN308" s="72" t="s">
        <v>1655</v>
      </c>
      <c r="AO308" s="72">
        <v>2</v>
      </c>
      <c r="AP308" s="72" t="s">
        <v>1700</v>
      </c>
      <c r="AQ308" s="72" t="s">
        <v>1701</v>
      </c>
      <c r="AR308" s="72"/>
      <c r="AS308" s="72"/>
      <c r="AT308" s="72"/>
      <c r="AU308" s="72"/>
      <c r="AV308" s="72" t="s">
        <v>1684</v>
      </c>
      <c r="AW308" s="72" t="s">
        <v>1656</v>
      </c>
      <c r="AX308" s="72" t="s">
        <v>1656</v>
      </c>
      <c r="AY308" s="72" t="s">
        <v>1657</v>
      </c>
      <c r="AZ308" s="72" t="s">
        <v>1657</v>
      </c>
      <c r="BA308" s="72" t="s">
        <v>1657</v>
      </c>
      <c r="BB308" s="72" t="s">
        <v>1657</v>
      </c>
      <c r="BC308" s="72" t="s">
        <v>1657</v>
      </c>
      <c r="BD308" s="72" t="s">
        <v>1657</v>
      </c>
      <c r="BE308" s="72" t="s">
        <v>1657</v>
      </c>
    </row>
    <row r="309" spans="1:57">
      <c r="A309" s="72">
        <v>113158</v>
      </c>
      <c r="B309" s="72">
        <v>2562</v>
      </c>
      <c r="C309" s="72">
        <v>1</v>
      </c>
      <c r="D309" s="72" t="s">
        <v>1745</v>
      </c>
      <c r="E309" s="72" t="s">
        <v>522</v>
      </c>
      <c r="F309" s="72">
        <v>29704</v>
      </c>
      <c r="G309" s="72" t="s">
        <v>190</v>
      </c>
      <c r="H309" s="72">
        <v>10952</v>
      </c>
      <c r="I309" s="72" t="s">
        <v>124</v>
      </c>
      <c r="J309" s="72">
        <v>10</v>
      </c>
      <c r="K309" s="72">
        <v>14632</v>
      </c>
      <c r="L309" s="72">
        <v>7</v>
      </c>
      <c r="M309" s="72" t="s">
        <v>523</v>
      </c>
      <c r="N309" s="72" t="s">
        <v>524</v>
      </c>
      <c r="O309" s="72" t="s">
        <v>150</v>
      </c>
      <c r="P309" s="72" t="s">
        <v>525</v>
      </c>
      <c r="Q309" s="72" t="s">
        <v>152</v>
      </c>
      <c r="R309" s="72">
        <v>19770101</v>
      </c>
      <c r="S309" s="72">
        <v>60</v>
      </c>
      <c r="T309" s="72">
        <v>42</v>
      </c>
      <c r="U309" s="72">
        <v>1</v>
      </c>
      <c r="V309" s="72" t="s">
        <v>1654</v>
      </c>
      <c r="W309" s="72" t="s">
        <v>219</v>
      </c>
      <c r="X309" s="72" t="s">
        <v>526</v>
      </c>
      <c r="Y309" s="72">
        <v>7</v>
      </c>
      <c r="Z309" s="72" t="s">
        <v>527</v>
      </c>
      <c r="AA309" s="72" t="s">
        <v>12</v>
      </c>
      <c r="AB309" s="72" t="s">
        <v>124</v>
      </c>
      <c r="AC309" s="72"/>
      <c r="AD309" s="72" t="s">
        <v>132</v>
      </c>
      <c r="AE309" s="72" t="s">
        <v>225</v>
      </c>
      <c r="AF309" s="72"/>
      <c r="AG309" s="72" t="s">
        <v>133</v>
      </c>
      <c r="AH309" s="72"/>
      <c r="AI309" s="72"/>
      <c r="AJ309" s="72" t="s">
        <v>134</v>
      </c>
      <c r="AK309" s="72" t="s">
        <v>135</v>
      </c>
      <c r="AL309" s="72">
        <v>0</v>
      </c>
      <c r="AM309" s="72">
        <v>1</v>
      </c>
      <c r="AN309" s="72" t="s">
        <v>1655</v>
      </c>
      <c r="AO309" s="72">
        <v>0</v>
      </c>
      <c r="AP309" s="72"/>
      <c r="AQ309" s="72" t="s">
        <v>35</v>
      </c>
      <c r="AR309" s="72"/>
      <c r="AS309" s="72"/>
      <c r="AT309" s="72"/>
      <c r="AU309" s="72"/>
      <c r="AV309" s="73">
        <v>43468</v>
      </c>
      <c r="AW309" s="72" t="s">
        <v>1656</v>
      </c>
      <c r="AX309" s="72" t="s">
        <v>1656</v>
      </c>
      <c r="AY309" s="72" t="s">
        <v>1657</v>
      </c>
      <c r="AZ309" s="72" t="s">
        <v>1657</v>
      </c>
      <c r="BA309" s="72" t="s">
        <v>1657</v>
      </c>
      <c r="BB309" s="72" t="s">
        <v>1657</v>
      </c>
      <c r="BC309" s="72" t="s">
        <v>1657</v>
      </c>
      <c r="BD309" s="72" t="s">
        <v>1657</v>
      </c>
      <c r="BE309" s="72" t="s">
        <v>1657</v>
      </c>
    </row>
    <row r="310" spans="1:57">
      <c r="A310" s="72">
        <v>113483</v>
      </c>
      <c r="B310" s="72">
        <v>2562</v>
      </c>
      <c r="C310" s="72">
        <v>1</v>
      </c>
      <c r="D310" s="72" t="s">
        <v>1726</v>
      </c>
      <c r="E310" s="72" t="s">
        <v>1380</v>
      </c>
      <c r="F310" s="72">
        <v>20071</v>
      </c>
      <c r="G310" s="72" t="s">
        <v>458</v>
      </c>
      <c r="H310" s="72">
        <v>10959</v>
      </c>
      <c r="I310" s="72" t="s">
        <v>124</v>
      </c>
      <c r="J310" s="72">
        <v>10</v>
      </c>
      <c r="K310" s="72">
        <v>14632</v>
      </c>
      <c r="L310" s="72">
        <v>7</v>
      </c>
      <c r="M310" s="72" t="s">
        <v>309</v>
      </c>
      <c r="N310" s="72" t="s">
        <v>1381</v>
      </c>
      <c r="O310" s="72" t="s">
        <v>127</v>
      </c>
      <c r="P310" s="72" t="s">
        <v>1382</v>
      </c>
      <c r="Q310" s="72" t="s">
        <v>129</v>
      </c>
      <c r="R310" s="72">
        <v>19380403</v>
      </c>
      <c r="S310" s="72">
        <v>51</v>
      </c>
      <c r="T310" s="72">
        <v>80</v>
      </c>
      <c r="U310" s="72">
        <v>1</v>
      </c>
      <c r="V310" s="72" t="s">
        <v>1654</v>
      </c>
      <c r="W310" s="72" t="s">
        <v>219</v>
      </c>
      <c r="X310" s="72" t="s">
        <v>1383</v>
      </c>
      <c r="Y310" s="72">
        <v>9</v>
      </c>
      <c r="Z310" s="72" t="s">
        <v>1047</v>
      </c>
      <c r="AA310" s="72" t="s">
        <v>18</v>
      </c>
      <c r="AB310" s="72" t="s">
        <v>124</v>
      </c>
      <c r="AC310" s="72">
        <v>983067011</v>
      </c>
      <c r="AD310" s="72" t="s">
        <v>132</v>
      </c>
      <c r="AE310" s="72"/>
      <c r="AF310" s="72"/>
      <c r="AG310" s="72"/>
      <c r="AH310" s="72"/>
      <c r="AI310" s="72"/>
      <c r="AJ310" s="72" t="s">
        <v>250</v>
      </c>
      <c r="AK310" s="72" t="s">
        <v>135</v>
      </c>
      <c r="AL310" s="72">
        <v>0</v>
      </c>
      <c r="AM310" s="72">
        <v>1</v>
      </c>
      <c r="AN310" s="72" t="s">
        <v>1655</v>
      </c>
      <c r="AO310" s="72">
        <v>0</v>
      </c>
      <c r="AP310" s="72"/>
      <c r="AQ310" s="72" t="s">
        <v>35</v>
      </c>
      <c r="AR310" s="72"/>
      <c r="AS310" s="72"/>
      <c r="AT310" s="72"/>
      <c r="AU310" s="72"/>
      <c r="AV310" s="72" t="s">
        <v>2120</v>
      </c>
      <c r="AW310" s="72" t="s">
        <v>1656</v>
      </c>
      <c r="AX310" s="72" t="s">
        <v>1656</v>
      </c>
      <c r="AY310" s="72" t="s">
        <v>1657</v>
      </c>
      <c r="AZ310" s="72" t="s">
        <v>1657</v>
      </c>
      <c r="BA310" s="72" t="s">
        <v>1657</v>
      </c>
      <c r="BB310" s="72" t="s">
        <v>1657</v>
      </c>
      <c r="BC310" s="72" t="s">
        <v>1657</v>
      </c>
      <c r="BD310" s="72" t="s">
        <v>1657</v>
      </c>
      <c r="BE310" s="72" t="s">
        <v>1657</v>
      </c>
    </row>
    <row r="311" spans="1:57">
      <c r="A311" s="72">
        <v>113656</v>
      </c>
      <c r="B311" s="72">
        <v>2562</v>
      </c>
      <c r="C311" s="72">
        <v>1</v>
      </c>
      <c r="D311" s="72" t="s">
        <v>1871</v>
      </c>
      <c r="E311" s="72" t="s">
        <v>1384</v>
      </c>
      <c r="F311" s="72">
        <v>26199</v>
      </c>
      <c r="G311" s="72" t="s">
        <v>368</v>
      </c>
      <c r="H311" s="72">
        <v>10954</v>
      </c>
      <c r="I311" s="72" t="s">
        <v>124</v>
      </c>
      <c r="J311" s="72">
        <v>10</v>
      </c>
      <c r="K311" s="72">
        <v>14632</v>
      </c>
      <c r="L311" s="72">
        <v>6</v>
      </c>
      <c r="M311" s="72" t="s">
        <v>148</v>
      </c>
      <c r="N311" s="72" t="s">
        <v>1385</v>
      </c>
      <c r="O311" s="72" t="s">
        <v>127</v>
      </c>
      <c r="P311" s="72" t="s">
        <v>1386</v>
      </c>
      <c r="Q311" s="72" t="s">
        <v>129</v>
      </c>
      <c r="R311" s="72">
        <v>19520109</v>
      </c>
      <c r="S311" s="72">
        <v>50</v>
      </c>
      <c r="T311" s="72">
        <v>66</v>
      </c>
      <c r="U311" s="72">
        <v>1</v>
      </c>
      <c r="V311" s="72" t="s">
        <v>1654</v>
      </c>
      <c r="W311" s="72" t="s">
        <v>219</v>
      </c>
      <c r="X311" s="72">
        <v>62</v>
      </c>
      <c r="Y311" s="72">
        <v>4</v>
      </c>
      <c r="Z311" s="72" t="s">
        <v>1387</v>
      </c>
      <c r="AA311" s="72" t="s">
        <v>14</v>
      </c>
      <c r="AB311" s="72" t="s">
        <v>124</v>
      </c>
      <c r="AC311" s="72">
        <v>943835493</v>
      </c>
      <c r="AD311" s="72" t="s">
        <v>132</v>
      </c>
      <c r="AE311" s="72" t="s">
        <v>133</v>
      </c>
      <c r="AF311" s="72"/>
      <c r="AG311" s="72" t="s">
        <v>133</v>
      </c>
      <c r="AH311" s="72"/>
      <c r="AI311" s="72"/>
      <c r="AJ311" s="72" t="s">
        <v>133</v>
      </c>
      <c r="AK311" s="72" t="s">
        <v>135</v>
      </c>
      <c r="AL311" s="72">
        <v>0</v>
      </c>
      <c r="AM311" s="72">
        <v>1</v>
      </c>
      <c r="AN311" s="72" t="s">
        <v>1655</v>
      </c>
      <c r="AO311" s="72">
        <v>0</v>
      </c>
      <c r="AP311" s="72"/>
      <c r="AQ311" s="72" t="s">
        <v>35</v>
      </c>
      <c r="AR311" s="72"/>
      <c r="AS311" s="72"/>
      <c r="AT311" s="72"/>
      <c r="AU311" s="72"/>
      <c r="AV311" s="72" t="s">
        <v>1688</v>
      </c>
      <c r="AW311" s="72" t="s">
        <v>1656</v>
      </c>
      <c r="AX311" s="72" t="s">
        <v>1656</v>
      </c>
      <c r="AY311" s="72" t="s">
        <v>1657</v>
      </c>
      <c r="AZ311" s="72" t="s">
        <v>1657</v>
      </c>
      <c r="BA311" s="72" t="s">
        <v>1657</v>
      </c>
      <c r="BB311" s="72" t="s">
        <v>1657</v>
      </c>
      <c r="BC311" s="72" t="s">
        <v>1657</v>
      </c>
      <c r="BD311" s="72" t="s">
        <v>1657</v>
      </c>
      <c r="BE311" s="72" t="s">
        <v>1657</v>
      </c>
    </row>
    <row r="312" spans="1:57">
      <c r="A312" s="72">
        <v>155325</v>
      </c>
      <c r="B312" s="72">
        <v>2562</v>
      </c>
      <c r="C312" s="72">
        <v>1</v>
      </c>
      <c r="D312" s="72" t="s">
        <v>1879</v>
      </c>
      <c r="E312" s="72" t="s">
        <v>1069</v>
      </c>
      <c r="F312" s="72">
        <v>20850</v>
      </c>
      <c r="G312" s="73">
        <v>241529</v>
      </c>
      <c r="H312" s="72">
        <v>10957</v>
      </c>
      <c r="I312" s="72" t="s">
        <v>124</v>
      </c>
      <c r="J312" s="72">
        <v>10</v>
      </c>
      <c r="K312" s="72">
        <v>14632</v>
      </c>
      <c r="L312" s="72">
        <v>7</v>
      </c>
      <c r="M312" s="72" t="s">
        <v>182</v>
      </c>
      <c r="N312" s="72" t="s">
        <v>1070</v>
      </c>
      <c r="O312" s="72" t="s">
        <v>127</v>
      </c>
      <c r="P312" s="72" t="s">
        <v>1071</v>
      </c>
      <c r="Q312" s="72" t="s">
        <v>129</v>
      </c>
      <c r="R312" s="72">
        <v>19540101</v>
      </c>
      <c r="S312" s="72">
        <v>38.4</v>
      </c>
      <c r="T312" s="72">
        <v>64</v>
      </c>
      <c r="U312" s="72">
        <v>1</v>
      </c>
      <c r="V312" s="72" t="s">
        <v>1654</v>
      </c>
      <c r="W312" s="72" t="s">
        <v>219</v>
      </c>
      <c r="X312" s="72">
        <v>69</v>
      </c>
      <c r="Y312" s="72">
        <v>3</v>
      </c>
      <c r="Z312" s="72" t="s">
        <v>181</v>
      </c>
      <c r="AA312" s="72" t="s">
        <v>6</v>
      </c>
      <c r="AB312" s="72" t="s">
        <v>124</v>
      </c>
      <c r="AC312" s="72"/>
      <c r="AD312" s="72" t="s">
        <v>132</v>
      </c>
      <c r="AE312" s="72" t="s">
        <v>140</v>
      </c>
      <c r="AF312" s="72"/>
      <c r="AG312" s="72" t="s">
        <v>133</v>
      </c>
      <c r="AH312" s="72"/>
      <c r="AI312" s="72"/>
      <c r="AJ312" s="72" t="s">
        <v>134</v>
      </c>
      <c r="AK312" s="72"/>
      <c r="AL312" s="72">
        <v>0</v>
      </c>
      <c r="AM312" s="72">
        <v>1</v>
      </c>
      <c r="AN312" s="72" t="s">
        <v>1655</v>
      </c>
      <c r="AO312" s="72">
        <v>0</v>
      </c>
      <c r="AP312" s="72"/>
      <c r="AQ312" s="72" t="s">
        <v>35</v>
      </c>
      <c r="AR312" s="72"/>
      <c r="AS312" s="72"/>
      <c r="AT312" s="72"/>
      <c r="AU312" s="72"/>
      <c r="AV312" s="72" t="s">
        <v>2123</v>
      </c>
      <c r="AW312" s="72" t="s">
        <v>1656</v>
      </c>
      <c r="AX312" s="72" t="s">
        <v>1656</v>
      </c>
      <c r="AY312" s="72" t="s">
        <v>1657</v>
      </c>
      <c r="AZ312" s="72" t="s">
        <v>1657</v>
      </c>
      <c r="BA312" s="72" t="s">
        <v>1657</v>
      </c>
      <c r="BB312" s="72" t="s">
        <v>1657</v>
      </c>
      <c r="BC312" s="72" t="s">
        <v>1657</v>
      </c>
      <c r="BD312" s="72" t="s">
        <v>1657</v>
      </c>
      <c r="BE312" s="72" t="s">
        <v>1657</v>
      </c>
    </row>
    <row r="313" spans="1:57">
      <c r="A313" s="72">
        <v>283144</v>
      </c>
      <c r="B313" s="72">
        <v>2562</v>
      </c>
      <c r="C313" s="72">
        <v>1</v>
      </c>
      <c r="D313" s="72" t="s">
        <v>1841</v>
      </c>
      <c r="E313" s="72" t="s">
        <v>842</v>
      </c>
      <c r="F313" s="72">
        <v>1061240</v>
      </c>
      <c r="G313" s="72" t="s">
        <v>458</v>
      </c>
      <c r="H313" s="72">
        <v>10669</v>
      </c>
      <c r="I313" s="72" t="s">
        <v>124</v>
      </c>
      <c r="J313" s="72">
        <v>10</v>
      </c>
      <c r="K313" s="72">
        <v>14632</v>
      </c>
      <c r="L313" s="72">
        <v>5</v>
      </c>
      <c r="M313" s="72" t="s">
        <v>125</v>
      </c>
      <c r="N313" s="72" t="s">
        <v>843</v>
      </c>
      <c r="O313" s="72" t="s">
        <v>127</v>
      </c>
      <c r="P313" s="72" t="s">
        <v>844</v>
      </c>
      <c r="Q313" s="72" t="s">
        <v>129</v>
      </c>
      <c r="R313" s="72">
        <v>19640106</v>
      </c>
      <c r="S313" s="72">
        <v>66</v>
      </c>
      <c r="T313" s="72">
        <v>55</v>
      </c>
      <c r="U313" s="72">
        <v>1</v>
      </c>
      <c r="V313" s="72" t="s">
        <v>1654</v>
      </c>
      <c r="W313" s="72" t="s">
        <v>232</v>
      </c>
      <c r="X313" s="72" t="s">
        <v>845</v>
      </c>
      <c r="Y313" s="72">
        <v>0</v>
      </c>
      <c r="Z313" s="72" t="s">
        <v>194</v>
      </c>
      <c r="AA313" s="72" t="s">
        <v>146</v>
      </c>
      <c r="AB313" s="72" t="s">
        <v>124</v>
      </c>
      <c r="AC313" s="72">
        <v>810625550</v>
      </c>
      <c r="AD313" s="72" t="s">
        <v>132</v>
      </c>
      <c r="AE313" s="72" t="s">
        <v>133</v>
      </c>
      <c r="AF313" s="72"/>
      <c r="AG313" s="72" t="s">
        <v>133</v>
      </c>
      <c r="AH313" s="72"/>
      <c r="AI313" s="72"/>
      <c r="AJ313" s="72" t="s">
        <v>133</v>
      </c>
      <c r="AK313" s="72"/>
      <c r="AL313" s="72">
        <v>0</v>
      </c>
      <c r="AM313" s="72">
        <v>1</v>
      </c>
      <c r="AN313" s="72" t="s">
        <v>1655</v>
      </c>
      <c r="AO313" s="72">
        <v>0</v>
      </c>
      <c r="AP313" s="72"/>
      <c r="AQ313" s="72" t="s">
        <v>35</v>
      </c>
      <c r="AR313" s="72"/>
      <c r="AS313" s="72" t="s">
        <v>335</v>
      </c>
      <c r="AT313" s="72"/>
      <c r="AU313" s="72"/>
      <c r="AV313" s="73">
        <v>43588</v>
      </c>
      <c r="AW313" s="72" t="s">
        <v>1656</v>
      </c>
      <c r="AX313" s="72" t="s">
        <v>1656</v>
      </c>
      <c r="AY313" s="72" t="s">
        <v>1657</v>
      </c>
      <c r="AZ313" s="72" t="s">
        <v>1657</v>
      </c>
      <c r="BA313" s="72" t="s">
        <v>1657</v>
      </c>
      <c r="BB313" s="72" t="s">
        <v>1657</v>
      </c>
      <c r="BC313" s="72" t="s">
        <v>1657</v>
      </c>
      <c r="BD313" s="72" t="s">
        <v>1657</v>
      </c>
      <c r="BE313" s="72" t="s">
        <v>1657</v>
      </c>
    </row>
    <row r="314" spans="1:57">
      <c r="A314" s="72">
        <v>283646</v>
      </c>
      <c r="B314" s="72">
        <v>2562</v>
      </c>
      <c r="C314" s="72">
        <v>1</v>
      </c>
      <c r="D314" s="72" t="s">
        <v>2065</v>
      </c>
      <c r="E314" s="72" t="s">
        <v>1042</v>
      </c>
      <c r="F314" s="72">
        <v>61628</v>
      </c>
      <c r="G314" s="72" t="s">
        <v>357</v>
      </c>
      <c r="H314" s="72">
        <v>10948</v>
      </c>
      <c r="I314" s="72" t="s">
        <v>124</v>
      </c>
      <c r="J314" s="72">
        <v>10</v>
      </c>
      <c r="K314" s="72">
        <v>14632</v>
      </c>
      <c r="L314" s="72">
        <v>7</v>
      </c>
      <c r="M314" s="72" t="s">
        <v>340</v>
      </c>
      <c r="N314" s="72" t="s">
        <v>1043</v>
      </c>
      <c r="O314" s="72" t="s">
        <v>127</v>
      </c>
      <c r="P314" s="72" t="s">
        <v>1044</v>
      </c>
      <c r="Q314" s="72" t="s">
        <v>129</v>
      </c>
      <c r="R314" s="72">
        <v>19380101</v>
      </c>
      <c r="S314" s="72">
        <v>60</v>
      </c>
      <c r="T314" s="72">
        <v>81</v>
      </c>
      <c r="U314" s="72">
        <v>1</v>
      </c>
      <c r="V314" s="72" t="s">
        <v>1654</v>
      </c>
      <c r="W314" s="72" t="s">
        <v>219</v>
      </c>
      <c r="X314" s="72">
        <v>21</v>
      </c>
      <c r="Y314" s="72">
        <v>9</v>
      </c>
      <c r="Z314" s="72" t="s">
        <v>1045</v>
      </c>
      <c r="AA314" s="72" t="s">
        <v>25</v>
      </c>
      <c r="AB314" s="72" t="s">
        <v>124</v>
      </c>
      <c r="AC314" s="72">
        <v>857778573</v>
      </c>
      <c r="AD314" s="72" t="s">
        <v>132</v>
      </c>
      <c r="AE314" s="72" t="s">
        <v>198</v>
      </c>
      <c r="AF314" s="72"/>
      <c r="AG314" s="72"/>
      <c r="AH314" s="72"/>
      <c r="AI314" s="72"/>
      <c r="AJ314" s="72" t="s">
        <v>134</v>
      </c>
      <c r="AK314" s="72" t="s">
        <v>135</v>
      </c>
      <c r="AL314" s="72">
        <v>0</v>
      </c>
      <c r="AM314" s="72">
        <v>1</v>
      </c>
      <c r="AN314" s="72" t="s">
        <v>1655</v>
      </c>
      <c r="AO314" s="72">
        <v>3</v>
      </c>
      <c r="AP314" s="72" t="s">
        <v>387</v>
      </c>
      <c r="AQ314" s="72" t="s">
        <v>74</v>
      </c>
      <c r="AR314" s="72"/>
      <c r="AS314" s="72"/>
      <c r="AT314" s="72" t="s">
        <v>1046</v>
      </c>
      <c r="AU314" s="72"/>
      <c r="AV314" s="72" t="s">
        <v>1935</v>
      </c>
      <c r="AW314" s="72" t="s">
        <v>1656</v>
      </c>
      <c r="AX314" s="72" t="s">
        <v>1656</v>
      </c>
      <c r="AY314" s="72" t="s">
        <v>1656</v>
      </c>
      <c r="AZ314" s="72" t="s">
        <v>1656</v>
      </c>
      <c r="BA314" s="72" t="s">
        <v>1657</v>
      </c>
      <c r="BB314" s="72" t="s">
        <v>1657</v>
      </c>
      <c r="BC314" s="72" t="s">
        <v>1657</v>
      </c>
      <c r="BD314" s="72" t="s">
        <v>1657</v>
      </c>
      <c r="BE314" s="72" t="s">
        <v>1657</v>
      </c>
    </row>
    <row r="315" spans="1:57">
      <c r="A315" s="72">
        <v>284133</v>
      </c>
      <c r="B315" s="72">
        <v>2562</v>
      </c>
      <c r="C315" s="72">
        <v>1</v>
      </c>
      <c r="D315" s="72" t="s">
        <v>1837</v>
      </c>
      <c r="E315" s="72" t="s">
        <v>716</v>
      </c>
      <c r="F315" s="72">
        <v>1556449</v>
      </c>
      <c r="G315" s="72" t="s">
        <v>357</v>
      </c>
      <c r="H315" s="72">
        <v>10669</v>
      </c>
      <c r="I315" s="72" t="s">
        <v>124</v>
      </c>
      <c r="J315" s="72">
        <v>10</v>
      </c>
      <c r="K315" s="72">
        <v>14632</v>
      </c>
      <c r="L315" s="72">
        <v>5</v>
      </c>
      <c r="M315" s="72" t="s">
        <v>125</v>
      </c>
      <c r="N315" s="72" t="s">
        <v>717</v>
      </c>
      <c r="O315" s="72" t="s">
        <v>127</v>
      </c>
      <c r="P315" s="72" t="s">
        <v>718</v>
      </c>
      <c r="Q315" s="72" t="s">
        <v>129</v>
      </c>
      <c r="R315" s="72">
        <v>19390705</v>
      </c>
      <c r="S315" s="72">
        <v>46</v>
      </c>
      <c r="T315" s="72">
        <v>79</v>
      </c>
      <c r="U315" s="72">
        <v>1</v>
      </c>
      <c r="V315" s="72" t="s">
        <v>1654</v>
      </c>
      <c r="W315" s="72" t="s">
        <v>130</v>
      </c>
      <c r="X315" s="72" t="s">
        <v>719</v>
      </c>
      <c r="Y315" s="72">
        <v>0</v>
      </c>
      <c r="Z315" s="72" t="s">
        <v>194</v>
      </c>
      <c r="AA315" s="72" t="s">
        <v>146</v>
      </c>
      <c r="AB315" s="72" t="s">
        <v>124</v>
      </c>
      <c r="AC315" s="72">
        <v>952626013</v>
      </c>
      <c r="AD315" s="72" t="s">
        <v>132</v>
      </c>
      <c r="AE315" s="72" t="s">
        <v>198</v>
      </c>
      <c r="AF315" s="72"/>
      <c r="AG315" s="72" t="s">
        <v>133</v>
      </c>
      <c r="AH315" s="72"/>
      <c r="AI315" s="72"/>
      <c r="AJ315" s="72" t="s">
        <v>134</v>
      </c>
      <c r="AK315" s="72"/>
      <c r="AL315" s="72">
        <v>0</v>
      </c>
      <c r="AM315" s="72">
        <v>1</v>
      </c>
      <c r="AN315" s="72" t="s">
        <v>1655</v>
      </c>
      <c r="AO315" s="72">
        <v>0</v>
      </c>
      <c r="AP315" s="72"/>
      <c r="AQ315" s="72" t="s">
        <v>35</v>
      </c>
      <c r="AR315" s="72"/>
      <c r="AS315" s="72"/>
      <c r="AT315" s="72"/>
      <c r="AU315" s="72"/>
      <c r="AV315" s="72" t="s">
        <v>1821</v>
      </c>
      <c r="AW315" s="72" t="s">
        <v>1656</v>
      </c>
      <c r="AX315" s="72" t="s">
        <v>1656</v>
      </c>
      <c r="AY315" s="72" t="s">
        <v>1657</v>
      </c>
      <c r="AZ315" s="72" t="s">
        <v>1657</v>
      </c>
      <c r="BA315" s="72" t="s">
        <v>1657</v>
      </c>
      <c r="BB315" s="72" t="s">
        <v>1657</v>
      </c>
      <c r="BC315" s="72" t="s">
        <v>1657</v>
      </c>
      <c r="BD315" s="72" t="s">
        <v>1657</v>
      </c>
      <c r="BE315" s="72" t="s">
        <v>1657</v>
      </c>
    </row>
    <row r="316" spans="1:57">
      <c r="A316" s="72">
        <v>116125</v>
      </c>
      <c r="B316" s="72">
        <v>2562</v>
      </c>
      <c r="C316" s="72">
        <v>1</v>
      </c>
      <c r="D316" s="72" t="s">
        <v>1677</v>
      </c>
      <c r="E316" s="72" t="s">
        <v>251</v>
      </c>
      <c r="F316" s="72">
        <v>183312</v>
      </c>
      <c r="G316" s="72" t="s">
        <v>202</v>
      </c>
      <c r="H316" s="72">
        <v>10956</v>
      </c>
      <c r="I316" s="72" t="s">
        <v>124</v>
      </c>
      <c r="J316" s="72">
        <v>10</v>
      </c>
      <c r="K316" s="72">
        <v>14632</v>
      </c>
      <c r="L316" s="72">
        <v>7</v>
      </c>
      <c r="M316" s="72" t="s">
        <v>252</v>
      </c>
      <c r="N316" s="72" t="s">
        <v>253</v>
      </c>
      <c r="O316" s="72" t="s">
        <v>127</v>
      </c>
      <c r="P316" s="72" t="s">
        <v>254</v>
      </c>
      <c r="Q316" s="72" t="s">
        <v>129</v>
      </c>
      <c r="R316" s="72">
        <v>19610825</v>
      </c>
      <c r="S316" s="72">
        <v>30</v>
      </c>
      <c r="T316" s="72">
        <v>57</v>
      </c>
      <c r="U316" s="72">
        <v>1</v>
      </c>
      <c r="V316" s="72" t="s">
        <v>1654</v>
      </c>
      <c r="W316" s="72" t="s">
        <v>130</v>
      </c>
      <c r="X316" s="72" t="s">
        <v>255</v>
      </c>
      <c r="Y316" s="72">
        <v>21</v>
      </c>
      <c r="Z316" s="72" t="s">
        <v>256</v>
      </c>
      <c r="AA316" s="72" t="s">
        <v>15</v>
      </c>
      <c r="AB316" s="72" t="s">
        <v>124</v>
      </c>
      <c r="AC316" s="72"/>
      <c r="AD316" s="72" t="s">
        <v>132</v>
      </c>
      <c r="AE316" s="72" t="s">
        <v>206</v>
      </c>
      <c r="AF316" s="72"/>
      <c r="AG316" s="72" t="s">
        <v>133</v>
      </c>
      <c r="AH316" s="72"/>
      <c r="AI316" s="72"/>
      <c r="AJ316" s="72" t="s">
        <v>134</v>
      </c>
      <c r="AK316" s="72" t="s">
        <v>135</v>
      </c>
      <c r="AL316" s="72">
        <v>0</v>
      </c>
      <c r="AM316" s="72">
        <v>1</v>
      </c>
      <c r="AN316" s="72" t="s">
        <v>1655</v>
      </c>
      <c r="AO316" s="72">
        <v>0</v>
      </c>
      <c r="AP316" s="72"/>
      <c r="AQ316" s="72" t="s">
        <v>35</v>
      </c>
      <c r="AR316" s="72"/>
      <c r="AS316" s="72"/>
      <c r="AT316" s="72"/>
      <c r="AU316" s="72"/>
      <c r="AV316" s="72" t="s">
        <v>1765</v>
      </c>
      <c r="AW316" s="72" t="s">
        <v>1656</v>
      </c>
      <c r="AX316" s="72" t="s">
        <v>1656</v>
      </c>
      <c r="AY316" s="72" t="s">
        <v>1657</v>
      </c>
      <c r="AZ316" s="72" t="s">
        <v>1657</v>
      </c>
      <c r="BA316" s="72" t="s">
        <v>1657</v>
      </c>
      <c r="BB316" s="72" t="s">
        <v>1657</v>
      </c>
      <c r="BC316" s="72" t="s">
        <v>1657</v>
      </c>
      <c r="BD316" s="72" t="s">
        <v>1657</v>
      </c>
      <c r="BE316" s="72" t="s">
        <v>1657</v>
      </c>
    </row>
    <row r="317" spans="1:57">
      <c r="A317" s="72">
        <v>116592</v>
      </c>
      <c r="B317" s="72">
        <v>2562</v>
      </c>
      <c r="C317" s="72">
        <v>1</v>
      </c>
      <c r="D317" s="72" t="s">
        <v>1683</v>
      </c>
      <c r="E317" s="72" t="s">
        <v>330</v>
      </c>
      <c r="F317" s="72">
        <v>2083794</v>
      </c>
      <c r="G317" s="72" t="s">
        <v>331</v>
      </c>
      <c r="H317" s="72">
        <v>10669</v>
      </c>
      <c r="I317" s="72" t="s">
        <v>124</v>
      </c>
      <c r="J317" s="72">
        <v>10</v>
      </c>
      <c r="K317" s="72">
        <v>14632</v>
      </c>
      <c r="L317" s="72">
        <v>5</v>
      </c>
      <c r="M317" s="72" t="s">
        <v>125</v>
      </c>
      <c r="N317" s="72" t="s">
        <v>332</v>
      </c>
      <c r="O317" s="72" t="s">
        <v>157</v>
      </c>
      <c r="P317" s="72" t="s">
        <v>333</v>
      </c>
      <c r="Q317" s="72" t="s">
        <v>152</v>
      </c>
      <c r="R317" s="72">
        <v>19941016</v>
      </c>
      <c r="S317" s="72">
        <v>72</v>
      </c>
      <c r="T317" s="72">
        <v>24</v>
      </c>
      <c r="U317" s="72">
        <v>1</v>
      </c>
      <c r="V317" s="72" t="s">
        <v>1654</v>
      </c>
      <c r="W317" s="72" t="s">
        <v>232</v>
      </c>
      <c r="X317" s="72" t="s">
        <v>334</v>
      </c>
      <c r="Y317" s="72">
        <v>0</v>
      </c>
      <c r="Z317" s="72" t="s">
        <v>194</v>
      </c>
      <c r="AA317" s="72" t="s">
        <v>146</v>
      </c>
      <c r="AB317" s="72" t="s">
        <v>124</v>
      </c>
      <c r="AC317" s="72"/>
      <c r="AD317" s="72" t="s">
        <v>132</v>
      </c>
      <c r="AE317" s="72" t="s">
        <v>133</v>
      </c>
      <c r="AF317" s="72"/>
      <c r="AG317" s="72"/>
      <c r="AH317" s="72"/>
      <c r="AI317" s="72"/>
      <c r="AJ317" s="72" t="s">
        <v>133</v>
      </c>
      <c r="AK317" s="72"/>
      <c r="AL317" s="72">
        <v>0</v>
      </c>
      <c r="AM317" s="72">
        <v>1</v>
      </c>
      <c r="AN317" s="72" t="s">
        <v>1655</v>
      </c>
      <c r="AO317" s="72">
        <v>0</v>
      </c>
      <c r="AP317" s="72"/>
      <c r="AQ317" s="72" t="s">
        <v>35</v>
      </c>
      <c r="AR317" s="72"/>
      <c r="AS317" s="72" t="s">
        <v>335</v>
      </c>
      <c r="AT317" s="72"/>
      <c r="AU317" s="72"/>
      <c r="AV317" s="72" t="s">
        <v>1684</v>
      </c>
      <c r="AW317" s="72" t="s">
        <v>1656</v>
      </c>
      <c r="AX317" s="72" t="s">
        <v>1656</v>
      </c>
      <c r="AY317" s="72" t="s">
        <v>1657</v>
      </c>
      <c r="AZ317" s="72" t="s">
        <v>1657</v>
      </c>
      <c r="BA317" s="72" t="s">
        <v>1657</v>
      </c>
      <c r="BB317" s="72" t="s">
        <v>1657</v>
      </c>
      <c r="BC317" s="72" t="s">
        <v>1657</v>
      </c>
      <c r="BD317" s="72" t="s">
        <v>1657</v>
      </c>
      <c r="BE317" s="72" t="s">
        <v>1657</v>
      </c>
    </row>
    <row r="318" spans="1:57">
      <c r="A318" s="72">
        <v>157484</v>
      </c>
      <c r="B318" s="72">
        <v>2562</v>
      </c>
      <c r="C318" s="72">
        <v>1</v>
      </c>
      <c r="D318" s="72" t="s">
        <v>1757</v>
      </c>
      <c r="E318" s="72" t="s">
        <v>635</v>
      </c>
      <c r="F318" s="72">
        <v>50020</v>
      </c>
      <c r="G318" s="72" t="s">
        <v>247</v>
      </c>
      <c r="H318" s="72">
        <v>10949</v>
      </c>
      <c r="I318" s="72" t="s">
        <v>124</v>
      </c>
      <c r="J318" s="72">
        <v>10</v>
      </c>
      <c r="K318" s="72">
        <v>14632</v>
      </c>
      <c r="L318" s="72">
        <v>7</v>
      </c>
      <c r="M318" s="72" t="s">
        <v>631</v>
      </c>
      <c r="N318" s="72" t="s">
        <v>636</v>
      </c>
      <c r="O318" s="72" t="s">
        <v>127</v>
      </c>
      <c r="P318" s="72" t="s">
        <v>637</v>
      </c>
      <c r="Q318" s="72" t="s">
        <v>129</v>
      </c>
      <c r="R318" s="72">
        <v>19500101</v>
      </c>
      <c r="S318" s="72">
        <v>41</v>
      </c>
      <c r="T318" s="72">
        <v>68</v>
      </c>
      <c r="U318" s="72">
        <v>1</v>
      </c>
      <c r="V318" s="72" t="s">
        <v>1654</v>
      </c>
      <c r="W318" s="72" t="s">
        <v>219</v>
      </c>
      <c r="X318" s="72">
        <v>89</v>
      </c>
      <c r="Y318" s="72">
        <v>5</v>
      </c>
      <c r="Z318" s="72" t="s">
        <v>638</v>
      </c>
      <c r="AA318" s="72" t="s">
        <v>23</v>
      </c>
      <c r="AB318" s="72" t="s">
        <v>124</v>
      </c>
      <c r="AC318" s="72"/>
      <c r="AD318" s="72" t="s">
        <v>132</v>
      </c>
      <c r="AE318" s="72" t="s">
        <v>206</v>
      </c>
      <c r="AF318" s="72"/>
      <c r="AG318" s="72" t="s">
        <v>133</v>
      </c>
      <c r="AH318" s="72"/>
      <c r="AI318" s="72"/>
      <c r="AJ318" s="72" t="s">
        <v>134</v>
      </c>
      <c r="AK318" s="72" t="s">
        <v>135</v>
      </c>
      <c r="AL318" s="72">
        <v>0</v>
      </c>
      <c r="AM318" s="72">
        <v>1</v>
      </c>
      <c r="AN318" s="72" t="s">
        <v>1655</v>
      </c>
      <c r="AO318" s="72">
        <v>0</v>
      </c>
      <c r="AP318" s="72"/>
      <c r="AQ318" s="72" t="s">
        <v>35</v>
      </c>
      <c r="AR318" s="72"/>
      <c r="AS318" s="72"/>
      <c r="AT318" s="72"/>
      <c r="AU318" s="72"/>
      <c r="AV318" s="72" t="s">
        <v>1758</v>
      </c>
      <c r="AW318" s="72" t="s">
        <v>1656</v>
      </c>
      <c r="AX318" s="72" t="s">
        <v>1656</v>
      </c>
      <c r="AY318" s="72" t="s">
        <v>1657</v>
      </c>
      <c r="AZ318" s="72" t="s">
        <v>1657</v>
      </c>
      <c r="BA318" s="72" t="s">
        <v>1657</v>
      </c>
      <c r="BB318" s="72" t="s">
        <v>1657</v>
      </c>
      <c r="BC318" s="72" t="s">
        <v>1657</v>
      </c>
      <c r="BD318" s="72" t="s">
        <v>1657</v>
      </c>
      <c r="BE318" s="72" t="s">
        <v>1657</v>
      </c>
    </row>
    <row r="319" spans="1:57">
      <c r="A319" s="72">
        <v>157603</v>
      </c>
      <c r="B319" s="72">
        <v>2562</v>
      </c>
      <c r="C319" s="72">
        <v>1</v>
      </c>
      <c r="D319" s="72" t="s">
        <v>1844</v>
      </c>
      <c r="E319" s="72" t="s">
        <v>850</v>
      </c>
      <c r="F319" s="72">
        <v>9120</v>
      </c>
      <c r="G319" s="72" t="s">
        <v>351</v>
      </c>
      <c r="H319" s="72">
        <v>10952</v>
      </c>
      <c r="I319" s="72" t="s">
        <v>124</v>
      </c>
      <c r="J319" s="72">
        <v>10</v>
      </c>
      <c r="K319" s="72">
        <v>14632</v>
      </c>
      <c r="L319" s="72">
        <v>7</v>
      </c>
      <c r="M319" s="72" t="s">
        <v>523</v>
      </c>
      <c r="N319" s="72" t="s">
        <v>851</v>
      </c>
      <c r="O319" s="72" t="s">
        <v>127</v>
      </c>
      <c r="P319" s="72" t="s">
        <v>852</v>
      </c>
      <c r="Q319" s="72" t="s">
        <v>129</v>
      </c>
      <c r="R319" s="72">
        <v>19430101</v>
      </c>
      <c r="S319" s="72">
        <v>44</v>
      </c>
      <c r="T319" s="72">
        <v>75</v>
      </c>
      <c r="U319" s="72">
        <v>1</v>
      </c>
      <c r="V319" s="72" t="s">
        <v>1654</v>
      </c>
      <c r="W319" s="72" t="s">
        <v>219</v>
      </c>
      <c r="X319" s="72" t="s">
        <v>853</v>
      </c>
      <c r="Y319" s="72">
        <v>10</v>
      </c>
      <c r="Z319" s="72" t="s">
        <v>502</v>
      </c>
      <c r="AA319" s="72" t="s">
        <v>12</v>
      </c>
      <c r="AB319" s="72" t="s">
        <v>124</v>
      </c>
      <c r="AC319" s="72"/>
      <c r="AD319" s="72" t="s">
        <v>132</v>
      </c>
      <c r="AE319" s="72" t="s">
        <v>133</v>
      </c>
      <c r="AF319" s="72"/>
      <c r="AG319" s="72" t="s">
        <v>133</v>
      </c>
      <c r="AH319" s="72"/>
      <c r="AI319" s="72"/>
      <c r="AJ319" s="72" t="s">
        <v>133</v>
      </c>
      <c r="AK319" s="72" t="s">
        <v>135</v>
      </c>
      <c r="AL319" s="72">
        <v>0</v>
      </c>
      <c r="AM319" s="72">
        <v>1</v>
      </c>
      <c r="AN319" s="72" t="s">
        <v>1655</v>
      </c>
      <c r="AO319" s="72">
        <v>0</v>
      </c>
      <c r="AP319" s="72"/>
      <c r="AQ319" s="72" t="s">
        <v>35</v>
      </c>
      <c r="AR319" s="72"/>
      <c r="AS319" s="72"/>
      <c r="AT319" s="72"/>
      <c r="AU319" s="72"/>
      <c r="AV319" s="72" t="s">
        <v>1706</v>
      </c>
      <c r="AW319" s="72" t="s">
        <v>1656</v>
      </c>
      <c r="AX319" s="72" t="s">
        <v>1656</v>
      </c>
      <c r="AY319" s="72" t="s">
        <v>1657</v>
      </c>
      <c r="AZ319" s="72" t="s">
        <v>1657</v>
      </c>
      <c r="BA319" s="72" t="s">
        <v>1657</v>
      </c>
      <c r="BB319" s="72" t="s">
        <v>1657</v>
      </c>
      <c r="BC319" s="72" t="s">
        <v>1657</v>
      </c>
      <c r="BD319" s="72" t="s">
        <v>1657</v>
      </c>
      <c r="BE319" s="72" t="s">
        <v>1657</v>
      </c>
    </row>
    <row r="320" spans="1:57">
      <c r="A320" s="72">
        <v>158157</v>
      </c>
      <c r="B320" s="72">
        <v>2562</v>
      </c>
      <c r="C320" s="72">
        <v>1</v>
      </c>
      <c r="D320" s="72" t="s">
        <v>2057</v>
      </c>
      <c r="E320" s="72" t="s">
        <v>614</v>
      </c>
      <c r="F320" s="72">
        <v>101916</v>
      </c>
      <c r="G320" s="72" t="s">
        <v>262</v>
      </c>
      <c r="H320" s="72">
        <v>10956</v>
      </c>
      <c r="I320" s="72" t="s">
        <v>124</v>
      </c>
      <c r="J320" s="72">
        <v>10</v>
      </c>
      <c r="K320" s="72">
        <v>14632</v>
      </c>
      <c r="L320" s="72">
        <v>7</v>
      </c>
      <c r="M320" s="72" t="s">
        <v>252</v>
      </c>
      <c r="N320" s="72" t="s">
        <v>615</v>
      </c>
      <c r="O320" s="72" t="s">
        <v>127</v>
      </c>
      <c r="P320" s="72" t="s">
        <v>616</v>
      </c>
      <c r="Q320" s="72" t="s">
        <v>129</v>
      </c>
      <c r="R320" s="72">
        <v>19500607</v>
      </c>
      <c r="S320" s="72">
        <v>53</v>
      </c>
      <c r="T320" s="72">
        <v>68</v>
      </c>
      <c r="U320" s="72">
        <v>1</v>
      </c>
      <c r="V320" s="72" t="s">
        <v>1654</v>
      </c>
      <c r="W320" s="72" t="s">
        <v>219</v>
      </c>
      <c r="X320" s="72" t="s">
        <v>617</v>
      </c>
      <c r="Y320" s="72">
        <v>8</v>
      </c>
      <c r="Z320" s="72" t="s">
        <v>349</v>
      </c>
      <c r="AA320" s="72" t="s">
        <v>15</v>
      </c>
      <c r="AB320" s="72" t="s">
        <v>124</v>
      </c>
      <c r="AC320" s="72">
        <v>878708547</v>
      </c>
      <c r="AD320" s="72" t="s">
        <v>132</v>
      </c>
      <c r="AE320" s="72" t="s">
        <v>133</v>
      </c>
      <c r="AF320" s="72"/>
      <c r="AG320" s="72" t="s">
        <v>133</v>
      </c>
      <c r="AH320" s="72"/>
      <c r="AI320" s="72"/>
      <c r="AJ320" s="72" t="s">
        <v>133</v>
      </c>
      <c r="AK320" s="72" t="s">
        <v>135</v>
      </c>
      <c r="AL320" s="72">
        <v>0</v>
      </c>
      <c r="AM320" s="72">
        <v>1</v>
      </c>
      <c r="AN320" s="72" t="s">
        <v>1655</v>
      </c>
      <c r="AO320" s="72">
        <v>0</v>
      </c>
      <c r="AP320" s="72"/>
      <c r="AQ320" s="72" t="s">
        <v>35</v>
      </c>
      <c r="AR320" s="72"/>
      <c r="AS320" s="72"/>
      <c r="AT320" s="72"/>
      <c r="AU320" s="72"/>
      <c r="AV320" s="73">
        <v>43679</v>
      </c>
      <c r="AW320" s="72" t="s">
        <v>1656</v>
      </c>
      <c r="AX320" s="72" t="s">
        <v>1656</v>
      </c>
      <c r="AY320" s="72" t="s">
        <v>1657</v>
      </c>
      <c r="AZ320" s="72" t="s">
        <v>1657</v>
      </c>
      <c r="BA320" s="72" t="s">
        <v>1657</v>
      </c>
      <c r="BB320" s="72" t="s">
        <v>1657</v>
      </c>
      <c r="BC320" s="72" t="s">
        <v>1657</v>
      </c>
      <c r="BD320" s="72" t="s">
        <v>1657</v>
      </c>
      <c r="BE320" s="72" t="s">
        <v>1657</v>
      </c>
    </row>
    <row r="321" spans="1:57">
      <c r="A321" s="72">
        <v>201179</v>
      </c>
      <c r="B321" s="72">
        <v>2562</v>
      </c>
      <c r="C321" s="72">
        <v>1</v>
      </c>
      <c r="D321" s="72" t="s">
        <v>2013</v>
      </c>
      <c r="E321" s="72" t="s">
        <v>2014</v>
      </c>
      <c r="F321" s="72">
        <v>104032</v>
      </c>
      <c r="G321" s="72" t="s">
        <v>673</v>
      </c>
      <c r="H321" s="72">
        <v>10948</v>
      </c>
      <c r="I321" s="72" t="s">
        <v>124</v>
      </c>
      <c r="J321" s="72">
        <v>10</v>
      </c>
      <c r="K321" s="72">
        <v>14632</v>
      </c>
      <c r="L321" s="72">
        <v>7</v>
      </c>
      <c r="M321" s="72" t="s">
        <v>340</v>
      </c>
      <c r="N321" s="72" t="s">
        <v>2015</v>
      </c>
      <c r="O321" s="72" t="s">
        <v>150</v>
      </c>
      <c r="P321" s="72" t="s">
        <v>2016</v>
      </c>
      <c r="Q321" s="72" t="s">
        <v>152</v>
      </c>
      <c r="R321" s="72">
        <v>19600212</v>
      </c>
      <c r="S321" s="72">
        <v>42</v>
      </c>
      <c r="T321" s="72">
        <v>59</v>
      </c>
      <c r="U321" s="72">
        <v>1</v>
      </c>
      <c r="V321" s="72" t="s">
        <v>1654</v>
      </c>
      <c r="W321" s="72" t="s">
        <v>130</v>
      </c>
      <c r="X321" s="72">
        <v>9</v>
      </c>
      <c r="Y321" s="72">
        <v>12</v>
      </c>
      <c r="Z321" s="72" t="s">
        <v>1265</v>
      </c>
      <c r="AA321" s="72" t="s">
        <v>25</v>
      </c>
      <c r="AB321" s="72" t="s">
        <v>124</v>
      </c>
      <c r="AC321" s="72">
        <v>880094564</v>
      </c>
      <c r="AD321" s="72" t="s">
        <v>132</v>
      </c>
      <c r="AE321" s="72" t="s">
        <v>133</v>
      </c>
      <c r="AF321" s="72"/>
      <c r="AG321" s="72" t="s">
        <v>133</v>
      </c>
      <c r="AH321" s="72"/>
      <c r="AI321" s="72"/>
      <c r="AJ321" s="72" t="s">
        <v>133</v>
      </c>
      <c r="AK321" s="72" t="s">
        <v>135</v>
      </c>
      <c r="AL321" s="72">
        <v>0</v>
      </c>
      <c r="AM321" s="72">
        <v>1</v>
      </c>
      <c r="AN321" s="72" t="s">
        <v>1655</v>
      </c>
      <c r="AO321" s="72">
        <v>0</v>
      </c>
      <c r="AP321" s="72"/>
      <c r="AQ321" s="72" t="s">
        <v>35</v>
      </c>
      <c r="AR321" s="72"/>
      <c r="AS321" s="72"/>
      <c r="AT321" s="72"/>
      <c r="AU321" s="72"/>
      <c r="AV321" s="72" t="s">
        <v>2128</v>
      </c>
      <c r="AW321" s="72" t="s">
        <v>1656</v>
      </c>
      <c r="AX321" s="72" t="s">
        <v>1656</v>
      </c>
      <c r="AY321" s="72" t="s">
        <v>1657</v>
      </c>
      <c r="AZ321" s="72" t="s">
        <v>1657</v>
      </c>
      <c r="BA321" s="72" t="s">
        <v>1657</v>
      </c>
      <c r="BB321" s="72" t="s">
        <v>1657</v>
      </c>
      <c r="BC321" s="72" t="s">
        <v>1657</v>
      </c>
      <c r="BD321" s="72" t="s">
        <v>1657</v>
      </c>
      <c r="BE321" s="72" t="s">
        <v>1657</v>
      </c>
    </row>
    <row r="322" spans="1:57">
      <c r="A322" s="72">
        <v>242466</v>
      </c>
      <c r="B322" s="72">
        <v>2562</v>
      </c>
      <c r="C322" s="72">
        <v>1</v>
      </c>
      <c r="D322" s="72" t="s">
        <v>1764</v>
      </c>
      <c r="E322" s="72" t="s">
        <v>646</v>
      </c>
      <c r="F322" s="72">
        <v>20616</v>
      </c>
      <c r="G322" s="72" t="s">
        <v>301</v>
      </c>
      <c r="H322" s="72">
        <v>10957</v>
      </c>
      <c r="I322" s="72" t="s">
        <v>124</v>
      </c>
      <c r="J322" s="72">
        <v>10</v>
      </c>
      <c r="K322" s="72">
        <v>14632</v>
      </c>
      <c r="L322" s="72">
        <v>7</v>
      </c>
      <c r="M322" s="72" t="s">
        <v>182</v>
      </c>
      <c r="N322" s="72" t="s">
        <v>647</v>
      </c>
      <c r="O322" s="72" t="s">
        <v>157</v>
      </c>
      <c r="P322" s="72" t="s">
        <v>648</v>
      </c>
      <c r="Q322" s="72" t="s">
        <v>152</v>
      </c>
      <c r="R322" s="72">
        <v>19930101</v>
      </c>
      <c r="S322" s="72">
        <v>41</v>
      </c>
      <c r="T322" s="72">
        <v>25</v>
      </c>
      <c r="U322" s="72">
        <v>1</v>
      </c>
      <c r="V322" s="72" t="s">
        <v>1654</v>
      </c>
      <c r="W322" s="72" t="s">
        <v>219</v>
      </c>
      <c r="X322" s="72">
        <v>82</v>
      </c>
      <c r="Y322" s="72">
        <v>4</v>
      </c>
      <c r="Z322" s="72" t="s">
        <v>649</v>
      </c>
      <c r="AA322" s="72" t="s">
        <v>6</v>
      </c>
      <c r="AB322" s="72" t="s">
        <v>124</v>
      </c>
      <c r="AC322" s="72"/>
      <c r="AD322" s="72" t="s">
        <v>132</v>
      </c>
      <c r="AE322" s="72" t="s">
        <v>140</v>
      </c>
      <c r="AF322" s="72"/>
      <c r="AG322" s="72" t="s">
        <v>140</v>
      </c>
      <c r="AH322" s="72" t="s">
        <v>133</v>
      </c>
      <c r="AI322" s="72"/>
      <c r="AJ322" s="72" t="s">
        <v>134</v>
      </c>
      <c r="AK322" s="72" t="s">
        <v>135</v>
      </c>
      <c r="AL322" s="72">
        <v>0</v>
      </c>
      <c r="AM322" s="72">
        <v>1</v>
      </c>
      <c r="AN322" s="72" t="s">
        <v>1655</v>
      </c>
      <c r="AO322" s="72">
        <v>0</v>
      </c>
      <c r="AP322" s="72"/>
      <c r="AQ322" s="72" t="s">
        <v>35</v>
      </c>
      <c r="AR322" s="72"/>
      <c r="AS322" s="72"/>
      <c r="AT322" s="72"/>
      <c r="AU322" s="72"/>
      <c r="AV322" s="72" t="s">
        <v>1765</v>
      </c>
      <c r="AW322" s="72" t="s">
        <v>1656</v>
      </c>
      <c r="AX322" s="72" t="s">
        <v>1656</v>
      </c>
      <c r="AY322" s="72" t="s">
        <v>1657</v>
      </c>
      <c r="AZ322" s="72" t="s">
        <v>1657</v>
      </c>
      <c r="BA322" s="72" t="s">
        <v>1657</v>
      </c>
      <c r="BB322" s="72" t="s">
        <v>1657</v>
      </c>
      <c r="BC322" s="72" t="s">
        <v>1657</v>
      </c>
      <c r="BD322" s="72" t="s">
        <v>1657</v>
      </c>
      <c r="BE322" s="72" t="s">
        <v>1657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R38"/>
  <sheetViews>
    <sheetView workbookViewId="0">
      <pane ySplit="4" topLeftCell="A24" activePane="bottomLeft" state="frozen"/>
      <selection pane="bottomLeft" activeCell="X27" sqref="X27"/>
    </sheetView>
  </sheetViews>
  <sheetFormatPr defaultRowHeight="17.25"/>
  <cols>
    <col min="1" max="1" width="4.625" style="75" customWidth="1"/>
    <col min="2" max="2" width="12.375" style="75" customWidth="1"/>
    <col min="3" max="3" width="6.75" style="75" customWidth="1"/>
    <col min="4" max="4" width="5" style="75" customWidth="1"/>
    <col min="5" max="5" width="6.25" style="75" bestFit="1" customWidth="1"/>
    <col min="6" max="6" width="4.75" style="75" customWidth="1"/>
    <col min="7" max="7" width="5.625" style="75" customWidth="1"/>
    <col min="8" max="8" width="4.375" style="75" customWidth="1"/>
    <col min="9" max="9" width="5.625" style="75" customWidth="1"/>
    <col min="10" max="10" width="4.625" style="75" customWidth="1"/>
    <col min="11" max="11" width="5.625" style="75" customWidth="1"/>
    <col min="12" max="12" width="4.875" style="75" customWidth="1"/>
    <col min="13" max="13" width="5.625" style="75" customWidth="1"/>
    <col min="14" max="14" width="4.5" style="75" customWidth="1"/>
    <col min="15" max="15" width="5.625" style="75" customWidth="1"/>
    <col min="16" max="16" width="4.375" style="75" customWidth="1"/>
    <col min="17" max="18" width="5.625" style="75" customWidth="1"/>
    <col min="19" max="19" width="6.5" style="75" bestFit="1" customWidth="1"/>
    <col min="20" max="16384" width="9" style="75"/>
  </cols>
  <sheetData>
    <row r="1" spans="1:18" ht="24" customHeight="1">
      <c r="A1" s="232" t="s">
        <v>1438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178"/>
      <c r="Q1" s="178"/>
    </row>
    <row r="2" spans="1:18" ht="23.25" customHeight="1">
      <c r="A2" s="231" t="s">
        <v>2162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178"/>
      <c r="Q2" s="178"/>
    </row>
    <row r="3" spans="1:18" ht="23.25">
      <c r="A3" s="237" t="s">
        <v>0</v>
      </c>
      <c r="B3" s="239" t="s">
        <v>28</v>
      </c>
      <c r="C3" s="239" t="s">
        <v>33</v>
      </c>
      <c r="D3" s="237" t="s">
        <v>42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58"/>
      <c r="Q3" s="58"/>
    </row>
    <row r="4" spans="1:18" ht="17.25" customHeight="1">
      <c r="A4" s="237"/>
      <c r="B4" s="239"/>
      <c r="C4" s="239"/>
      <c r="D4" s="237" t="s">
        <v>40</v>
      </c>
      <c r="E4" s="237"/>
      <c r="F4" s="237" t="s">
        <v>36</v>
      </c>
      <c r="G4" s="237"/>
      <c r="H4" s="237" t="s">
        <v>37</v>
      </c>
      <c r="I4" s="237"/>
      <c r="J4" s="237" t="s">
        <v>38</v>
      </c>
      <c r="K4" s="237"/>
      <c r="L4" s="237" t="s">
        <v>41</v>
      </c>
      <c r="M4" s="237"/>
      <c r="N4" s="237" t="s">
        <v>35</v>
      </c>
      <c r="O4" s="237"/>
      <c r="P4" s="240" t="s">
        <v>86</v>
      </c>
      <c r="Q4" s="240"/>
    </row>
    <row r="5" spans="1:18">
      <c r="A5" s="237"/>
      <c r="B5" s="239"/>
      <c r="C5" s="239"/>
      <c r="D5" s="1" t="s">
        <v>39</v>
      </c>
      <c r="E5" s="1" t="s">
        <v>2</v>
      </c>
      <c r="F5" s="1" t="s">
        <v>39</v>
      </c>
      <c r="G5" s="1" t="s">
        <v>2</v>
      </c>
      <c r="H5" s="1" t="s">
        <v>39</v>
      </c>
      <c r="I5" s="1" t="s">
        <v>2</v>
      </c>
      <c r="J5" s="1" t="s">
        <v>39</v>
      </c>
      <c r="K5" s="1" t="s">
        <v>2</v>
      </c>
      <c r="L5" s="1" t="s">
        <v>39</v>
      </c>
      <c r="M5" s="1" t="s">
        <v>2</v>
      </c>
      <c r="N5" s="1" t="s">
        <v>39</v>
      </c>
      <c r="O5" s="1" t="s">
        <v>2</v>
      </c>
      <c r="P5" s="57" t="s">
        <v>39</v>
      </c>
      <c r="Q5" s="57" t="s">
        <v>2</v>
      </c>
    </row>
    <row r="6" spans="1:18" ht="24">
      <c r="A6" s="2">
        <v>1</v>
      </c>
      <c r="B6" s="193" t="s">
        <v>69</v>
      </c>
      <c r="C6" s="2">
        <v>59</v>
      </c>
      <c r="D6" s="3">
        <v>27</v>
      </c>
      <c r="E6" s="4">
        <f>+D6/C6*100</f>
        <v>45.762711864406782</v>
      </c>
      <c r="F6" s="3">
        <v>5</v>
      </c>
      <c r="G6" s="4">
        <f>+F6/C6*100</f>
        <v>8.4745762711864394</v>
      </c>
      <c r="H6" s="3"/>
      <c r="I6" s="4">
        <f>+H6/C6*100</f>
        <v>0</v>
      </c>
      <c r="J6" s="3"/>
      <c r="K6" s="4">
        <f>+J6/C6*100</f>
        <v>0</v>
      </c>
      <c r="L6" s="3">
        <v>2</v>
      </c>
      <c r="M6" s="4">
        <f>+L6/C6*100</f>
        <v>3.3898305084745761</v>
      </c>
      <c r="N6" s="3">
        <v>25</v>
      </c>
      <c r="O6" s="4">
        <f>+N6/C6*100</f>
        <v>42.372881355932201</v>
      </c>
      <c r="P6" s="3">
        <f t="shared" ref="P6:P36" si="0">D6+L6+N6</f>
        <v>54</v>
      </c>
      <c r="Q6" s="4">
        <f t="shared" ref="Q6:Q36" si="1">P6*100/C6</f>
        <v>91.525423728813564</v>
      </c>
      <c r="R6" s="76">
        <f>D6+F6+H6+J6+L6+N6</f>
        <v>59</v>
      </c>
    </row>
    <row r="7" spans="1:18" ht="24">
      <c r="A7" s="2">
        <v>2</v>
      </c>
      <c r="B7" s="193" t="s">
        <v>70</v>
      </c>
      <c r="C7" s="2">
        <v>20</v>
      </c>
      <c r="D7" s="3">
        <v>15</v>
      </c>
      <c r="E7" s="4">
        <f t="shared" ref="E7:E36" si="2">+D7/C7*100</f>
        <v>75</v>
      </c>
      <c r="F7" s="3">
        <v>3</v>
      </c>
      <c r="G7" s="4">
        <f t="shared" ref="G7:G36" si="3">+F7/C7*100</f>
        <v>15</v>
      </c>
      <c r="H7" s="3"/>
      <c r="I7" s="4">
        <f t="shared" ref="I7:I36" si="4">+H7/C7*100</f>
        <v>0</v>
      </c>
      <c r="J7" s="3"/>
      <c r="K7" s="4">
        <f t="shared" ref="K7:K36" si="5">+J7/C7*100</f>
        <v>0</v>
      </c>
      <c r="L7" s="3">
        <v>1</v>
      </c>
      <c r="M7" s="4">
        <f t="shared" ref="M7:M36" si="6">+L7/C7*100</f>
        <v>5</v>
      </c>
      <c r="N7" s="3">
        <v>1</v>
      </c>
      <c r="O7" s="4">
        <f t="shared" ref="O7:O36" si="7">+N7/C7*100</f>
        <v>5</v>
      </c>
      <c r="P7" s="3">
        <f t="shared" si="0"/>
        <v>17</v>
      </c>
      <c r="Q7" s="4">
        <f t="shared" si="1"/>
        <v>85</v>
      </c>
      <c r="R7" s="76">
        <f t="shared" ref="R7:R36" si="8">D7+F7+H7+J7+L7+N7</f>
        <v>20</v>
      </c>
    </row>
    <row r="8" spans="1:18" ht="24">
      <c r="A8" s="2">
        <v>3</v>
      </c>
      <c r="B8" s="193" t="s">
        <v>71</v>
      </c>
      <c r="C8" s="2">
        <v>0</v>
      </c>
      <c r="D8" s="3">
        <v>0</v>
      </c>
      <c r="E8" s="4" t="e">
        <f t="shared" si="2"/>
        <v>#DIV/0!</v>
      </c>
      <c r="F8" s="3"/>
      <c r="G8" s="4" t="e">
        <f t="shared" si="3"/>
        <v>#DIV/0!</v>
      </c>
      <c r="H8" s="3"/>
      <c r="I8" s="4" t="e">
        <f t="shared" si="4"/>
        <v>#DIV/0!</v>
      </c>
      <c r="J8" s="3"/>
      <c r="K8" s="4" t="e">
        <f t="shared" si="5"/>
        <v>#DIV/0!</v>
      </c>
      <c r="L8" s="3"/>
      <c r="M8" s="4" t="e">
        <f t="shared" si="6"/>
        <v>#DIV/0!</v>
      </c>
      <c r="N8" s="3">
        <v>0</v>
      </c>
      <c r="O8" s="4" t="e">
        <f t="shared" si="7"/>
        <v>#DIV/0!</v>
      </c>
      <c r="P8" s="3">
        <f t="shared" si="0"/>
        <v>0</v>
      </c>
      <c r="Q8" s="4" t="e">
        <f t="shared" si="1"/>
        <v>#DIV/0!</v>
      </c>
      <c r="R8" s="76">
        <f t="shared" si="8"/>
        <v>0</v>
      </c>
    </row>
    <row r="9" spans="1:18" ht="24">
      <c r="A9" s="2">
        <v>4</v>
      </c>
      <c r="B9" s="193" t="s">
        <v>72</v>
      </c>
      <c r="C9" s="2">
        <v>0</v>
      </c>
      <c r="D9" s="3">
        <v>0</v>
      </c>
      <c r="E9" s="4" t="e">
        <f t="shared" si="2"/>
        <v>#DIV/0!</v>
      </c>
      <c r="F9" s="3"/>
      <c r="G9" s="4" t="e">
        <f t="shared" si="3"/>
        <v>#DIV/0!</v>
      </c>
      <c r="H9" s="3"/>
      <c r="I9" s="4" t="e">
        <f t="shared" si="4"/>
        <v>#DIV/0!</v>
      </c>
      <c r="J9" s="3"/>
      <c r="K9" s="4" t="e">
        <f t="shared" si="5"/>
        <v>#DIV/0!</v>
      </c>
      <c r="L9" s="3"/>
      <c r="M9" s="4" t="e">
        <f t="shared" si="6"/>
        <v>#DIV/0!</v>
      </c>
      <c r="N9" s="3"/>
      <c r="O9" s="4" t="e">
        <f t="shared" si="7"/>
        <v>#DIV/0!</v>
      </c>
      <c r="P9" s="3">
        <f t="shared" si="0"/>
        <v>0</v>
      </c>
      <c r="Q9" s="4" t="e">
        <f t="shared" si="1"/>
        <v>#DIV/0!</v>
      </c>
      <c r="R9" s="76">
        <f t="shared" si="8"/>
        <v>0</v>
      </c>
    </row>
    <row r="10" spans="1:18" ht="24">
      <c r="A10" s="2">
        <v>5</v>
      </c>
      <c r="B10" s="59" t="s">
        <v>30</v>
      </c>
      <c r="C10" s="2">
        <v>2</v>
      </c>
      <c r="D10" s="3">
        <v>1</v>
      </c>
      <c r="E10" s="4">
        <f t="shared" si="2"/>
        <v>50</v>
      </c>
      <c r="F10" s="3"/>
      <c r="G10" s="4">
        <f t="shared" si="3"/>
        <v>0</v>
      </c>
      <c r="H10" s="3">
        <v>0</v>
      </c>
      <c r="I10" s="4">
        <f t="shared" si="4"/>
        <v>0</v>
      </c>
      <c r="J10" s="3"/>
      <c r="K10" s="4">
        <f t="shared" si="5"/>
        <v>0</v>
      </c>
      <c r="L10" s="3"/>
      <c r="M10" s="4">
        <f t="shared" si="6"/>
        <v>0</v>
      </c>
      <c r="N10" s="3">
        <v>1</v>
      </c>
      <c r="O10" s="4">
        <f t="shared" si="7"/>
        <v>50</v>
      </c>
      <c r="P10" s="3">
        <f t="shared" si="0"/>
        <v>2</v>
      </c>
      <c r="Q10" s="4">
        <f t="shared" si="1"/>
        <v>100</v>
      </c>
      <c r="R10" s="76">
        <f t="shared" si="8"/>
        <v>2</v>
      </c>
    </row>
    <row r="11" spans="1:18" ht="24">
      <c r="A11" s="2">
        <v>6</v>
      </c>
      <c r="B11" s="194" t="s">
        <v>7</v>
      </c>
      <c r="C11" s="2">
        <v>5</v>
      </c>
      <c r="D11" s="3">
        <v>5</v>
      </c>
      <c r="E11" s="4">
        <f t="shared" si="2"/>
        <v>100</v>
      </c>
      <c r="F11" s="3"/>
      <c r="G11" s="4">
        <f t="shared" si="3"/>
        <v>0</v>
      </c>
      <c r="H11" s="3"/>
      <c r="I11" s="4">
        <f t="shared" si="4"/>
        <v>0</v>
      </c>
      <c r="J11" s="3"/>
      <c r="K11" s="4">
        <f t="shared" si="5"/>
        <v>0</v>
      </c>
      <c r="L11" s="3"/>
      <c r="M11" s="4">
        <f t="shared" si="6"/>
        <v>0</v>
      </c>
      <c r="N11" s="3">
        <v>0</v>
      </c>
      <c r="O11" s="4">
        <f t="shared" si="7"/>
        <v>0</v>
      </c>
      <c r="P11" s="3">
        <f t="shared" si="0"/>
        <v>5</v>
      </c>
      <c r="Q11" s="4">
        <f t="shared" si="1"/>
        <v>100</v>
      </c>
      <c r="R11" s="76">
        <f t="shared" si="8"/>
        <v>5</v>
      </c>
    </row>
    <row r="12" spans="1:18" ht="24">
      <c r="A12" s="2">
        <v>7</v>
      </c>
      <c r="B12" s="193" t="s">
        <v>5</v>
      </c>
      <c r="C12" s="2">
        <v>2</v>
      </c>
      <c r="D12" s="3">
        <v>2</v>
      </c>
      <c r="E12" s="4">
        <f t="shared" si="2"/>
        <v>100</v>
      </c>
      <c r="F12" s="3"/>
      <c r="G12" s="4">
        <f t="shared" si="3"/>
        <v>0</v>
      </c>
      <c r="H12" s="3"/>
      <c r="I12" s="4">
        <f t="shared" si="4"/>
        <v>0</v>
      </c>
      <c r="J12" s="3"/>
      <c r="K12" s="4">
        <f t="shared" si="5"/>
        <v>0</v>
      </c>
      <c r="L12" s="3"/>
      <c r="M12" s="4">
        <f t="shared" si="6"/>
        <v>0</v>
      </c>
      <c r="N12" s="3"/>
      <c r="O12" s="4">
        <f t="shared" si="7"/>
        <v>0</v>
      </c>
      <c r="P12" s="3">
        <f t="shared" si="0"/>
        <v>2</v>
      </c>
      <c r="Q12" s="4">
        <f t="shared" si="1"/>
        <v>100</v>
      </c>
      <c r="R12" s="76">
        <f t="shared" si="8"/>
        <v>2</v>
      </c>
    </row>
    <row r="13" spans="1:18" ht="24">
      <c r="A13" s="2">
        <v>8</v>
      </c>
      <c r="B13" s="193" t="s">
        <v>3</v>
      </c>
      <c r="C13" s="2">
        <v>6</v>
      </c>
      <c r="D13" s="3">
        <v>3</v>
      </c>
      <c r="E13" s="4">
        <f t="shared" si="2"/>
        <v>50</v>
      </c>
      <c r="F13" s="3"/>
      <c r="G13" s="4">
        <f t="shared" si="3"/>
        <v>0</v>
      </c>
      <c r="H13" s="3"/>
      <c r="I13" s="4">
        <f t="shared" si="4"/>
        <v>0</v>
      </c>
      <c r="J13" s="3"/>
      <c r="K13" s="4">
        <f t="shared" si="5"/>
        <v>0</v>
      </c>
      <c r="L13" s="3">
        <v>1</v>
      </c>
      <c r="M13" s="4">
        <f t="shared" si="6"/>
        <v>16.666666666666664</v>
      </c>
      <c r="N13" s="3">
        <v>2</v>
      </c>
      <c r="O13" s="4">
        <f t="shared" si="7"/>
        <v>33.333333333333329</v>
      </c>
      <c r="P13" s="3">
        <f t="shared" si="0"/>
        <v>6</v>
      </c>
      <c r="Q13" s="4">
        <f t="shared" si="1"/>
        <v>100</v>
      </c>
      <c r="R13" s="76">
        <f t="shared" si="8"/>
        <v>6</v>
      </c>
    </row>
    <row r="14" spans="1:18" ht="24">
      <c r="A14" s="2">
        <v>9</v>
      </c>
      <c r="B14" s="193" t="s">
        <v>4</v>
      </c>
      <c r="C14" s="2">
        <v>5</v>
      </c>
      <c r="D14" s="3">
        <v>1</v>
      </c>
      <c r="E14" s="4">
        <f t="shared" si="2"/>
        <v>20</v>
      </c>
      <c r="F14" s="3"/>
      <c r="G14" s="4">
        <f t="shared" si="3"/>
        <v>0</v>
      </c>
      <c r="H14" s="3"/>
      <c r="I14" s="4">
        <f t="shared" si="4"/>
        <v>0</v>
      </c>
      <c r="J14" s="3"/>
      <c r="K14" s="4">
        <f t="shared" si="5"/>
        <v>0</v>
      </c>
      <c r="L14" s="3"/>
      <c r="M14" s="4">
        <f t="shared" si="6"/>
        <v>0</v>
      </c>
      <c r="N14" s="3">
        <v>4</v>
      </c>
      <c r="O14" s="4">
        <f t="shared" si="7"/>
        <v>80</v>
      </c>
      <c r="P14" s="3">
        <f t="shared" si="0"/>
        <v>5</v>
      </c>
      <c r="Q14" s="4">
        <f t="shared" si="1"/>
        <v>100</v>
      </c>
      <c r="R14" s="76">
        <f t="shared" si="8"/>
        <v>5</v>
      </c>
    </row>
    <row r="15" spans="1:18" ht="24">
      <c r="A15" s="2">
        <v>10</v>
      </c>
      <c r="B15" s="193" t="s">
        <v>6</v>
      </c>
      <c r="C15" s="2">
        <v>1</v>
      </c>
      <c r="D15" s="3">
        <v>1</v>
      </c>
      <c r="E15" s="4">
        <f t="shared" si="2"/>
        <v>100</v>
      </c>
      <c r="F15" s="3"/>
      <c r="G15" s="4">
        <f t="shared" si="3"/>
        <v>0</v>
      </c>
      <c r="H15" s="3"/>
      <c r="I15" s="4">
        <f t="shared" si="4"/>
        <v>0</v>
      </c>
      <c r="J15" s="3"/>
      <c r="K15" s="4">
        <f t="shared" si="5"/>
        <v>0</v>
      </c>
      <c r="L15" s="3"/>
      <c r="M15" s="4">
        <f t="shared" si="6"/>
        <v>0</v>
      </c>
      <c r="N15" s="3"/>
      <c r="O15" s="4">
        <f t="shared" si="7"/>
        <v>0</v>
      </c>
      <c r="P15" s="3">
        <f t="shared" si="0"/>
        <v>1</v>
      </c>
      <c r="Q15" s="4">
        <f t="shared" si="1"/>
        <v>100</v>
      </c>
      <c r="R15" s="76">
        <f t="shared" si="8"/>
        <v>1</v>
      </c>
    </row>
    <row r="16" spans="1:18" ht="24">
      <c r="A16" s="2">
        <v>11</v>
      </c>
      <c r="B16" s="193" t="s">
        <v>8</v>
      </c>
      <c r="C16" s="2">
        <v>14</v>
      </c>
      <c r="D16" s="3">
        <v>4</v>
      </c>
      <c r="E16" s="4">
        <f t="shared" si="2"/>
        <v>28.571428571428569</v>
      </c>
      <c r="F16" s="3">
        <v>3</v>
      </c>
      <c r="G16" s="4">
        <f t="shared" si="3"/>
        <v>21.428571428571427</v>
      </c>
      <c r="H16" s="3">
        <v>0</v>
      </c>
      <c r="I16" s="4">
        <f t="shared" si="4"/>
        <v>0</v>
      </c>
      <c r="J16" s="3"/>
      <c r="K16" s="4">
        <f t="shared" si="5"/>
        <v>0</v>
      </c>
      <c r="L16" s="3">
        <v>2</v>
      </c>
      <c r="M16" s="4">
        <f t="shared" si="6"/>
        <v>14.285714285714285</v>
      </c>
      <c r="N16" s="3">
        <v>5</v>
      </c>
      <c r="O16" s="4">
        <f t="shared" si="7"/>
        <v>35.714285714285715</v>
      </c>
      <c r="P16" s="3">
        <f t="shared" si="0"/>
        <v>11</v>
      </c>
      <c r="Q16" s="4">
        <f t="shared" si="1"/>
        <v>78.571428571428569</v>
      </c>
      <c r="R16" s="76">
        <f t="shared" si="8"/>
        <v>14</v>
      </c>
    </row>
    <row r="17" spans="1:18" ht="24">
      <c r="A17" s="2">
        <v>12</v>
      </c>
      <c r="B17" s="193" t="s">
        <v>12</v>
      </c>
      <c r="C17" s="2">
        <v>4</v>
      </c>
      <c r="D17" s="3">
        <v>3</v>
      </c>
      <c r="E17" s="4">
        <f t="shared" si="2"/>
        <v>75</v>
      </c>
      <c r="F17" s="3"/>
      <c r="G17" s="4">
        <f t="shared" si="3"/>
        <v>0</v>
      </c>
      <c r="H17" s="3"/>
      <c r="I17" s="4">
        <f t="shared" si="4"/>
        <v>0</v>
      </c>
      <c r="J17" s="3"/>
      <c r="K17" s="4">
        <f t="shared" si="5"/>
        <v>0</v>
      </c>
      <c r="L17" s="3"/>
      <c r="M17" s="4">
        <f t="shared" si="6"/>
        <v>0</v>
      </c>
      <c r="N17" s="3">
        <v>1</v>
      </c>
      <c r="O17" s="4">
        <f t="shared" si="7"/>
        <v>25</v>
      </c>
      <c r="P17" s="3">
        <f t="shared" si="0"/>
        <v>4</v>
      </c>
      <c r="Q17" s="4">
        <f t="shared" si="1"/>
        <v>100</v>
      </c>
      <c r="R17" s="76">
        <f t="shared" si="8"/>
        <v>4</v>
      </c>
    </row>
    <row r="18" spans="1:18" ht="24">
      <c r="A18" s="2">
        <v>13</v>
      </c>
      <c r="B18" s="193" t="s">
        <v>9</v>
      </c>
      <c r="C18" s="2">
        <v>3</v>
      </c>
      <c r="D18" s="3">
        <v>0</v>
      </c>
      <c r="E18" s="4">
        <f t="shared" si="2"/>
        <v>0</v>
      </c>
      <c r="F18" s="3"/>
      <c r="G18" s="4">
        <f t="shared" si="3"/>
        <v>0</v>
      </c>
      <c r="H18" s="3"/>
      <c r="I18" s="4">
        <f t="shared" si="4"/>
        <v>0</v>
      </c>
      <c r="J18" s="3"/>
      <c r="K18" s="4">
        <f t="shared" si="5"/>
        <v>0</v>
      </c>
      <c r="L18" s="3">
        <v>1</v>
      </c>
      <c r="M18" s="4">
        <f t="shared" si="6"/>
        <v>33.333333333333329</v>
      </c>
      <c r="N18" s="3">
        <v>2</v>
      </c>
      <c r="O18" s="4">
        <f t="shared" si="7"/>
        <v>66.666666666666657</v>
      </c>
      <c r="P18" s="3">
        <f t="shared" si="0"/>
        <v>3</v>
      </c>
      <c r="Q18" s="4">
        <f t="shared" si="1"/>
        <v>100</v>
      </c>
      <c r="R18" s="76">
        <f t="shared" si="8"/>
        <v>3</v>
      </c>
    </row>
    <row r="19" spans="1:18" ht="24">
      <c r="A19" s="2">
        <v>14</v>
      </c>
      <c r="B19" s="193" t="s">
        <v>10</v>
      </c>
      <c r="C19" s="2">
        <v>4</v>
      </c>
      <c r="D19" s="3">
        <v>1</v>
      </c>
      <c r="E19" s="4">
        <f t="shared" si="2"/>
        <v>25</v>
      </c>
      <c r="F19" s="3"/>
      <c r="G19" s="4">
        <f t="shared" si="3"/>
        <v>0</v>
      </c>
      <c r="H19" s="3"/>
      <c r="I19" s="4">
        <f t="shared" si="4"/>
        <v>0</v>
      </c>
      <c r="J19" s="3"/>
      <c r="K19" s="4">
        <f t="shared" si="5"/>
        <v>0</v>
      </c>
      <c r="L19" s="3"/>
      <c r="M19" s="4">
        <f t="shared" si="6"/>
        <v>0</v>
      </c>
      <c r="N19" s="3">
        <v>3</v>
      </c>
      <c r="O19" s="4">
        <f t="shared" si="7"/>
        <v>75</v>
      </c>
      <c r="P19" s="3">
        <f t="shared" si="0"/>
        <v>4</v>
      </c>
      <c r="Q19" s="4">
        <f t="shared" si="1"/>
        <v>100</v>
      </c>
      <c r="R19" s="76">
        <f t="shared" si="8"/>
        <v>4</v>
      </c>
    </row>
    <row r="20" spans="1:18" ht="24">
      <c r="A20" s="2">
        <v>15</v>
      </c>
      <c r="B20" s="193" t="s">
        <v>11</v>
      </c>
      <c r="C20" s="2">
        <v>0</v>
      </c>
      <c r="D20" s="3">
        <v>0</v>
      </c>
      <c r="E20" s="4" t="e">
        <f t="shared" si="2"/>
        <v>#DIV/0!</v>
      </c>
      <c r="F20" s="3"/>
      <c r="G20" s="4" t="e">
        <f t="shared" si="3"/>
        <v>#DIV/0!</v>
      </c>
      <c r="H20" s="3"/>
      <c r="I20" s="4" t="e">
        <f t="shared" si="4"/>
        <v>#DIV/0!</v>
      </c>
      <c r="J20" s="3"/>
      <c r="K20" s="4" t="e">
        <f t="shared" si="5"/>
        <v>#DIV/0!</v>
      </c>
      <c r="L20" s="3"/>
      <c r="M20" s="4" t="e">
        <f t="shared" si="6"/>
        <v>#DIV/0!</v>
      </c>
      <c r="N20" s="3"/>
      <c r="O20" s="4" t="e">
        <f t="shared" si="7"/>
        <v>#DIV/0!</v>
      </c>
      <c r="P20" s="3">
        <f t="shared" si="0"/>
        <v>0</v>
      </c>
      <c r="Q20" s="4" t="e">
        <f t="shared" si="1"/>
        <v>#DIV/0!</v>
      </c>
      <c r="R20" s="76">
        <f t="shared" si="8"/>
        <v>0</v>
      </c>
    </row>
    <row r="21" spans="1:18" ht="24">
      <c r="A21" s="2">
        <v>16</v>
      </c>
      <c r="B21" s="193" t="s">
        <v>13</v>
      </c>
      <c r="C21" s="2">
        <v>6</v>
      </c>
      <c r="D21" s="3">
        <v>4</v>
      </c>
      <c r="E21" s="4">
        <f t="shared" si="2"/>
        <v>66.666666666666657</v>
      </c>
      <c r="F21" s="3">
        <v>1</v>
      </c>
      <c r="G21" s="4">
        <f t="shared" si="3"/>
        <v>16.666666666666664</v>
      </c>
      <c r="H21" s="3"/>
      <c r="I21" s="4">
        <f t="shared" si="4"/>
        <v>0</v>
      </c>
      <c r="J21" s="3">
        <v>0</v>
      </c>
      <c r="K21" s="4">
        <f t="shared" si="5"/>
        <v>0</v>
      </c>
      <c r="L21" s="3">
        <v>0</v>
      </c>
      <c r="M21" s="4">
        <f t="shared" si="6"/>
        <v>0</v>
      </c>
      <c r="N21" s="3">
        <v>1</v>
      </c>
      <c r="O21" s="4">
        <f t="shared" si="7"/>
        <v>16.666666666666664</v>
      </c>
      <c r="P21" s="3">
        <f t="shared" si="0"/>
        <v>5</v>
      </c>
      <c r="Q21" s="4">
        <f t="shared" si="1"/>
        <v>83.333333333333329</v>
      </c>
      <c r="R21" s="76">
        <f t="shared" si="8"/>
        <v>6</v>
      </c>
    </row>
    <row r="22" spans="1:18" ht="24">
      <c r="A22" s="2">
        <v>17</v>
      </c>
      <c r="B22" s="193" t="s">
        <v>15</v>
      </c>
      <c r="C22" s="2">
        <v>8</v>
      </c>
      <c r="D22" s="3">
        <v>0</v>
      </c>
      <c r="E22" s="4">
        <f t="shared" si="2"/>
        <v>0</v>
      </c>
      <c r="F22" s="3"/>
      <c r="G22" s="4">
        <f t="shared" si="3"/>
        <v>0</v>
      </c>
      <c r="H22" s="3"/>
      <c r="I22" s="4">
        <f t="shared" si="4"/>
        <v>0</v>
      </c>
      <c r="J22" s="3"/>
      <c r="K22" s="4">
        <f t="shared" si="5"/>
        <v>0</v>
      </c>
      <c r="L22" s="3">
        <v>1</v>
      </c>
      <c r="M22" s="4">
        <f t="shared" si="6"/>
        <v>12.5</v>
      </c>
      <c r="N22" s="3">
        <v>7</v>
      </c>
      <c r="O22" s="4">
        <f t="shared" si="7"/>
        <v>87.5</v>
      </c>
      <c r="P22" s="3">
        <f t="shared" si="0"/>
        <v>8</v>
      </c>
      <c r="Q22" s="4">
        <f t="shared" si="1"/>
        <v>100</v>
      </c>
      <c r="R22" s="76">
        <f t="shared" si="8"/>
        <v>8</v>
      </c>
    </row>
    <row r="23" spans="1:18" ht="24">
      <c r="A23" s="2">
        <v>18</v>
      </c>
      <c r="B23" s="193" t="s">
        <v>14</v>
      </c>
      <c r="C23" s="2">
        <v>26</v>
      </c>
      <c r="D23" s="3">
        <v>15</v>
      </c>
      <c r="E23" s="4">
        <f t="shared" si="2"/>
        <v>57.692307692307686</v>
      </c>
      <c r="F23" s="3">
        <v>1</v>
      </c>
      <c r="G23" s="4">
        <f t="shared" si="3"/>
        <v>3.8461538461538463</v>
      </c>
      <c r="H23" s="3"/>
      <c r="I23" s="4">
        <f t="shared" si="4"/>
        <v>0</v>
      </c>
      <c r="J23" s="3"/>
      <c r="K23" s="4">
        <f t="shared" si="5"/>
        <v>0</v>
      </c>
      <c r="L23" s="3">
        <v>1</v>
      </c>
      <c r="M23" s="4">
        <f t="shared" si="6"/>
        <v>3.8461538461538463</v>
      </c>
      <c r="N23" s="3">
        <v>9</v>
      </c>
      <c r="O23" s="4">
        <f t="shared" si="7"/>
        <v>34.615384615384613</v>
      </c>
      <c r="P23" s="3">
        <f t="shared" si="0"/>
        <v>25</v>
      </c>
      <c r="Q23" s="4">
        <f t="shared" si="1"/>
        <v>96.15384615384616</v>
      </c>
      <c r="R23" s="76">
        <f t="shared" si="8"/>
        <v>26</v>
      </c>
    </row>
    <row r="24" spans="1:18" ht="24">
      <c r="A24" s="2">
        <v>19</v>
      </c>
      <c r="B24" s="193" t="s">
        <v>73</v>
      </c>
      <c r="C24" s="2">
        <v>3</v>
      </c>
      <c r="D24" s="3">
        <v>1</v>
      </c>
      <c r="E24" s="4">
        <f t="shared" si="2"/>
        <v>33.333333333333329</v>
      </c>
      <c r="F24" s="3"/>
      <c r="G24" s="4">
        <f t="shared" si="3"/>
        <v>0</v>
      </c>
      <c r="H24" s="3"/>
      <c r="I24" s="4">
        <f t="shared" si="4"/>
        <v>0</v>
      </c>
      <c r="J24" s="3"/>
      <c r="K24" s="4">
        <f t="shared" si="5"/>
        <v>0</v>
      </c>
      <c r="L24" s="3"/>
      <c r="M24" s="4">
        <f t="shared" si="6"/>
        <v>0</v>
      </c>
      <c r="N24" s="3">
        <v>2</v>
      </c>
      <c r="O24" s="4">
        <f t="shared" si="7"/>
        <v>66.666666666666657</v>
      </c>
      <c r="P24" s="3">
        <f t="shared" si="0"/>
        <v>3</v>
      </c>
      <c r="Q24" s="4">
        <f t="shared" si="1"/>
        <v>100</v>
      </c>
      <c r="R24" s="76">
        <f t="shared" si="8"/>
        <v>3</v>
      </c>
    </row>
    <row r="25" spans="1:18" ht="24">
      <c r="A25" s="2">
        <v>20</v>
      </c>
      <c r="B25" s="193" t="s">
        <v>17</v>
      </c>
      <c r="C25" s="2">
        <v>6</v>
      </c>
      <c r="D25" s="3">
        <v>4</v>
      </c>
      <c r="E25" s="4">
        <f t="shared" si="2"/>
        <v>66.666666666666657</v>
      </c>
      <c r="F25" s="3">
        <v>0</v>
      </c>
      <c r="G25" s="4">
        <f t="shared" si="3"/>
        <v>0</v>
      </c>
      <c r="H25" s="3"/>
      <c r="I25" s="4">
        <f t="shared" si="4"/>
        <v>0</v>
      </c>
      <c r="J25" s="3"/>
      <c r="K25" s="4">
        <f t="shared" si="5"/>
        <v>0</v>
      </c>
      <c r="L25" s="3"/>
      <c r="M25" s="4">
        <f t="shared" si="6"/>
        <v>0</v>
      </c>
      <c r="N25" s="3">
        <v>2</v>
      </c>
      <c r="O25" s="4">
        <f t="shared" si="7"/>
        <v>33.333333333333329</v>
      </c>
      <c r="P25" s="3">
        <f t="shared" si="0"/>
        <v>6</v>
      </c>
      <c r="Q25" s="4">
        <f t="shared" si="1"/>
        <v>100</v>
      </c>
      <c r="R25" s="76">
        <f t="shared" si="8"/>
        <v>6</v>
      </c>
    </row>
    <row r="26" spans="1:18" ht="24">
      <c r="A26" s="2">
        <v>21</v>
      </c>
      <c r="B26" s="193" t="s">
        <v>16</v>
      </c>
      <c r="C26" s="2">
        <v>2</v>
      </c>
      <c r="D26" s="3">
        <v>2</v>
      </c>
      <c r="E26" s="4">
        <f t="shared" si="2"/>
        <v>100</v>
      </c>
      <c r="F26" s="3"/>
      <c r="G26" s="4">
        <f t="shared" si="3"/>
        <v>0</v>
      </c>
      <c r="H26" s="3"/>
      <c r="I26" s="4">
        <f t="shared" si="4"/>
        <v>0</v>
      </c>
      <c r="J26" s="3"/>
      <c r="K26" s="4">
        <f t="shared" si="5"/>
        <v>0</v>
      </c>
      <c r="L26" s="3"/>
      <c r="M26" s="4">
        <f t="shared" si="6"/>
        <v>0</v>
      </c>
      <c r="N26" s="3"/>
      <c r="O26" s="4">
        <f t="shared" si="7"/>
        <v>0</v>
      </c>
      <c r="P26" s="3">
        <f t="shared" si="0"/>
        <v>2</v>
      </c>
      <c r="Q26" s="4">
        <f t="shared" si="1"/>
        <v>100</v>
      </c>
      <c r="R26" s="76">
        <f t="shared" si="8"/>
        <v>2</v>
      </c>
    </row>
    <row r="27" spans="1:18" ht="24">
      <c r="A27" s="2">
        <v>22</v>
      </c>
      <c r="B27" s="193" t="s">
        <v>18</v>
      </c>
      <c r="C27" s="2">
        <v>9</v>
      </c>
      <c r="D27" s="3">
        <v>5</v>
      </c>
      <c r="E27" s="4">
        <f t="shared" si="2"/>
        <v>55.555555555555557</v>
      </c>
      <c r="F27" s="3">
        <v>1</v>
      </c>
      <c r="G27" s="4">
        <f t="shared" si="3"/>
        <v>11.111111111111111</v>
      </c>
      <c r="H27" s="3"/>
      <c r="I27" s="4">
        <f t="shared" si="4"/>
        <v>0</v>
      </c>
      <c r="J27" s="3"/>
      <c r="K27" s="4">
        <f t="shared" si="5"/>
        <v>0</v>
      </c>
      <c r="L27" s="3"/>
      <c r="M27" s="4">
        <f t="shared" si="6"/>
        <v>0</v>
      </c>
      <c r="N27" s="3">
        <v>3</v>
      </c>
      <c r="O27" s="4">
        <f t="shared" si="7"/>
        <v>33.333333333333329</v>
      </c>
      <c r="P27" s="3">
        <f t="shared" si="0"/>
        <v>8</v>
      </c>
      <c r="Q27" s="4">
        <f t="shared" si="1"/>
        <v>88.888888888888886</v>
      </c>
      <c r="R27" s="76">
        <f t="shared" si="8"/>
        <v>9</v>
      </c>
    </row>
    <row r="28" spans="1:18" ht="24">
      <c r="A28" s="2">
        <v>23</v>
      </c>
      <c r="B28" s="193" t="s">
        <v>19</v>
      </c>
      <c r="C28" s="2">
        <v>2</v>
      </c>
      <c r="D28" s="3">
        <v>0</v>
      </c>
      <c r="E28" s="4">
        <f t="shared" si="2"/>
        <v>0</v>
      </c>
      <c r="F28" s="3"/>
      <c r="G28" s="4">
        <f t="shared" si="3"/>
        <v>0</v>
      </c>
      <c r="H28" s="3"/>
      <c r="I28" s="4">
        <f t="shared" si="4"/>
        <v>0</v>
      </c>
      <c r="J28" s="3"/>
      <c r="K28" s="4">
        <f t="shared" si="5"/>
        <v>0</v>
      </c>
      <c r="L28" s="3"/>
      <c r="M28" s="4">
        <f t="shared" si="6"/>
        <v>0</v>
      </c>
      <c r="N28" s="3">
        <v>2</v>
      </c>
      <c r="O28" s="4">
        <f t="shared" si="7"/>
        <v>100</v>
      </c>
      <c r="P28" s="3">
        <f t="shared" si="0"/>
        <v>2</v>
      </c>
      <c r="Q28" s="4">
        <f t="shared" si="1"/>
        <v>100</v>
      </c>
      <c r="R28" s="76">
        <f t="shared" si="8"/>
        <v>2</v>
      </c>
    </row>
    <row r="29" spans="1:18" ht="24">
      <c r="A29" s="2">
        <v>24</v>
      </c>
      <c r="B29" s="193" t="s">
        <v>20</v>
      </c>
      <c r="C29" s="2">
        <v>3</v>
      </c>
      <c r="D29" s="3">
        <v>0</v>
      </c>
      <c r="E29" s="4">
        <f t="shared" si="2"/>
        <v>0</v>
      </c>
      <c r="F29" s="3">
        <v>0</v>
      </c>
      <c r="G29" s="4">
        <f t="shared" si="3"/>
        <v>0</v>
      </c>
      <c r="H29" s="3"/>
      <c r="I29" s="4">
        <f t="shared" si="4"/>
        <v>0</v>
      </c>
      <c r="J29" s="3"/>
      <c r="K29" s="4">
        <f t="shared" si="5"/>
        <v>0</v>
      </c>
      <c r="L29" s="3"/>
      <c r="M29" s="4">
        <f t="shared" si="6"/>
        <v>0</v>
      </c>
      <c r="N29" s="3">
        <v>3</v>
      </c>
      <c r="O29" s="4">
        <f t="shared" si="7"/>
        <v>100</v>
      </c>
      <c r="P29" s="3">
        <f t="shared" si="0"/>
        <v>3</v>
      </c>
      <c r="Q29" s="4">
        <f t="shared" si="1"/>
        <v>100</v>
      </c>
      <c r="R29" s="76">
        <f t="shared" si="8"/>
        <v>3</v>
      </c>
    </row>
    <row r="30" spans="1:18" ht="24">
      <c r="A30" s="2">
        <v>25</v>
      </c>
      <c r="B30" s="193" t="s">
        <v>21</v>
      </c>
      <c r="C30" s="2">
        <v>10</v>
      </c>
      <c r="D30" s="3">
        <v>6</v>
      </c>
      <c r="E30" s="4">
        <f t="shared" si="2"/>
        <v>60</v>
      </c>
      <c r="F30" s="3">
        <v>0</v>
      </c>
      <c r="G30" s="4">
        <f t="shared" si="3"/>
        <v>0</v>
      </c>
      <c r="H30" s="3">
        <v>1</v>
      </c>
      <c r="I30" s="4">
        <f t="shared" si="4"/>
        <v>10</v>
      </c>
      <c r="J30" s="3"/>
      <c r="K30" s="4">
        <f t="shared" si="5"/>
        <v>0</v>
      </c>
      <c r="L30" s="3"/>
      <c r="M30" s="4">
        <f t="shared" si="6"/>
        <v>0</v>
      </c>
      <c r="N30" s="3">
        <v>3</v>
      </c>
      <c r="O30" s="4">
        <f t="shared" si="7"/>
        <v>30</v>
      </c>
      <c r="P30" s="3">
        <f t="shared" si="0"/>
        <v>9</v>
      </c>
      <c r="Q30" s="4">
        <f t="shared" si="1"/>
        <v>90</v>
      </c>
      <c r="R30" s="76">
        <f t="shared" si="8"/>
        <v>10</v>
      </c>
    </row>
    <row r="31" spans="1:18" ht="24">
      <c r="A31" s="2">
        <v>26</v>
      </c>
      <c r="B31" s="193" t="s">
        <v>23</v>
      </c>
      <c r="C31" s="2">
        <v>8</v>
      </c>
      <c r="D31" s="3">
        <v>5</v>
      </c>
      <c r="E31" s="4">
        <f t="shared" si="2"/>
        <v>62.5</v>
      </c>
      <c r="F31" s="3"/>
      <c r="G31" s="4">
        <f t="shared" si="3"/>
        <v>0</v>
      </c>
      <c r="H31" s="3"/>
      <c r="I31" s="4">
        <f t="shared" si="4"/>
        <v>0</v>
      </c>
      <c r="J31" s="3"/>
      <c r="K31" s="4">
        <f t="shared" si="5"/>
        <v>0</v>
      </c>
      <c r="L31" s="3"/>
      <c r="M31" s="4">
        <f t="shared" si="6"/>
        <v>0</v>
      </c>
      <c r="N31" s="3">
        <v>3</v>
      </c>
      <c r="O31" s="4">
        <f t="shared" si="7"/>
        <v>37.5</v>
      </c>
      <c r="P31" s="3">
        <f t="shared" si="0"/>
        <v>8</v>
      </c>
      <c r="Q31" s="4">
        <f t="shared" si="1"/>
        <v>100</v>
      </c>
      <c r="R31" s="76">
        <f t="shared" si="8"/>
        <v>8</v>
      </c>
    </row>
    <row r="32" spans="1:18" ht="24">
      <c r="A32" s="2">
        <v>27</v>
      </c>
      <c r="B32" s="193" t="s">
        <v>24</v>
      </c>
      <c r="C32" s="2">
        <v>2</v>
      </c>
      <c r="D32" s="3">
        <v>1</v>
      </c>
      <c r="E32" s="4">
        <f t="shared" si="2"/>
        <v>50</v>
      </c>
      <c r="F32" s="3"/>
      <c r="G32" s="4">
        <f t="shared" si="3"/>
        <v>0</v>
      </c>
      <c r="H32" s="3">
        <v>1</v>
      </c>
      <c r="I32" s="4">
        <f t="shared" si="4"/>
        <v>50</v>
      </c>
      <c r="J32" s="3"/>
      <c r="K32" s="4">
        <f t="shared" si="5"/>
        <v>0</v>
      </c>
      <c r="L32" s="3"/>
      <c r="M32" s="4">
        <f t="shared" si="6"/>
        <v>0</v>
      </c>
      <c r="N32" s="3"/>
      <c r="O32" s="4">
        <f t="shared" si="7"/>
        <v>0</v>
      </c>
      <c r="P32" s="3">
        <f t="shared" si="0"/>
        <v>1</v>
      </c>
      <c r="Q32" s="4">
        <f t="shared" si="1"/>
        <v>50</v>
      </c>
      <c r="R32" s="76">
        <f t="shared" si="8"/>
        <v>2</v>
      </c>
    </row>
    <row r="33" spans="1:18" ht="24">
      <c r="A33" s="2">
        <v>28</v>
      </c>
      <c r="B33" s="193" t="s">
        <v>25</v>
      </c>
      <c r="C33" s="2">
        <v>7</v>
      </c>
      <c r="D33" s="3">
        <v>3</v>
      </c>
      <c r="E33" s="4">
        <f t="shared" si="2"/>
        <v>42.857142857142854</v>
      </c>
      <c r="F33" s="5">
        <v>0</v>
      </c>
      <c r="G33" s="4">
        <f t="shared" si="3"/>
        <v>0</v>
      </c>
      <c r="H33" s="3">
        <v>1</v>
      </c>
      <c r="I33" s="4">
        <f t="shared" si="4"/>
        <v>14.285714285714285</v>
      </c>
      <c r="J33" s="3"/>
      <c r="K33" s="4">
        <f t="shared" si="5"/>
        <v>0</v>
      </c>
      <c r="L33" s="5"/>
      <c r="M33" s="4">
        <f t="shared" si="6"/>
        <v>0</v>
      </c>
      <c r="N33" s="3">
        <v>3</v>
      </c>
      <c r="O33" s="4">
        <f t="shared" si="7"/>
        <v>42.857142857142854</v>
      </c>
      <c r="P33" s="3">
        <f t="shared" si="0"/>
        <v>6</v>
      </c>
      <c r="Q33" s="4">
        <f t="shared" si="1"/>
        <v>85.714285714285708</v>
      </c>
      <c r="R33" s="76">
        <f t="shared" si="8"/>
        <v>7</v>
      </c>
    </row>
    <row r="34" spans="1:18" ht="24">
      <c r="A34" s="2">
        <v>29</v>
      </c>
      <c r="B34" s="193" t="s">
        <v>26</v>
      </c>
      <c r="C34" s="2">
        <v>6</v>
      </c>
      <c r="D34" s="177">
        <v>5</v>
      </c>
      <c r="E34" s="4">
        <f t="shared" si="2"/>
        <v>83.333333333333343</v>
      </c>
      <c r="F34" s="177"/>
      <c r="G34" s="4">
        <f t="shared" si="3"/>
        <v>0</v>
      </c>
      <c r="H34" s="177"/>
      <c r="I34" s="4">
        <f t="shared" si="4"/>
        <v>0</v>
      </c>
      <c r="J34" s="177"/>
      <c r="K34" s="4">
        <f t="shared" si="5"/>
        <v>0</v>
      </c>
      <c r="L34" s="177"/>
      <c r="M34" s="4">
        <f t="shared" si="6"/>
        <v>0</v>
      </c>
      <c r="N34" s="177">
        <v>1</v>
      </c>
      <c r="O34" s="4">
        <f t="shared" si="7"/>
        <v>16.666666666666664</v>
      </c>
      <c r="P34" s="3">
        <f t="shared" si="0"/>
        <v>6</v>
      </c>
      <c r="Q34" s="4">
        <f t="shared" si="1"/>
        <v>100</v>
      </c>
      <c r="R34" s="76">
        <f t="shared" si="8"/>
        <v>6</v>
      </c>
    </row>
    <row r="35" spans="1:18" ht="24">
      <c r="A35" s="64">
        <v>30</v>
      </c>
      <c r="B35" s="195" t="s">
        <v>22</v>
      </c>
      <c r="C35" s="2">
        <v>0</v>
      </c>
      <c r="D35" s="65">
        <v>0</v>
      </c>
      <c r="E35" s="4" t="e">
        <f t="shared" si="2"/>
        <v>#DIV/0!</v>
      </c>
      <c r="F35" s="65"/>
      <c r="G35" s="4" t="e">
        <f t="shared" si="3"/>
        <v>#DIV/0!</v>
      </c>
      <c r="H35" s="65"/>
      <c r="I35" s="4" t="e">
        <f t="shared" si="4"/>
        <v>#DIV/0!</v>
      </c>
      <c r="J35" s="65"/>
      <c r="K35" s="4" t="e">
        <f t="shared" si="5"/>
        <v>#DIV/0!</v>
      </c>
      <c r="L35" s="65"/>
      <c r="M35" s="4" t="e">
        <f t="shared" si="6"/>
        <v>#DIV/0!</v>
      </c>
      <c r="N35" s="65"/>
      <c r="O35" s="4" t="e">
        <f t="shared" si="7"/>
        <v>#DIV/0!</v>
      </c>
      <c r="P35" s="3">
        <f t="shared" si="0"/>
        <v>0</v>
      </c>
      <c r="Q35" s="4" t="e">
        <f t="shared" si="1"/>
        <v>#DIV/0!</v>
      </c>
      <c r="R35" s="76">
        <f t="shared" si="8"/>
        <v>0</v>
      </c>
    </row>
    <row r="36" spans="1:18" ht="24">
      <c r="A36" s="238" t="s">
        <v>27</v>
      </c>
      <c r="B36" s="238"/>
      <c r="C36" s="77">
        <f>SUM(C6:C35)</f>
        <v>223</v>
      </c>
      <c r="D36" s="77">
        <f>SUM(D6:D35)</f>
        <v>114</v>
      </c>
      <c r="E36" s="4">
        <f t="shared" si="2"/>
        <v>51.121076233183857</v>
      </c>
      <c r="F36" s="77">
        <f>SUM(F6:F35)</f>
        <v>14</v>
      </c>
      <c r="G36" s="4">
        <f t="shared" si="3"/>
        <v>6.2780269058295968</v>
      </c>
      <c r="H36" s="77">
        <f>SUM(H6:H35)</f>
        <v>3</v>
      </c>
      <c r="I36" s="4">
        <f t="shared" si="4"/>
        <v>1.3452914798206279</v>
      </c>
      <c r="J36" s="77">
        <f>SUM(J6:J35)</f>
        <v>0</v>
      </c>
      <c r="K36" s="4">
        <f t="shared" si="5"/>
        <v>0</v>
      </c>
      <c r="L36" s="77">
        <f>SUM(L6:L35)</f>
        <v>9</v>
      </c>
      <c r="M36" s="4">
        <f t="shared" si="6"/>
        <v>4.0358744394618835</v>
      </c>
      <c r="N36" s="77">
        <f>SUM(N6:N35)</f>
        <v>83</v>
      </c>
      <c r="O36" s="4">
        <f t="shared" si="7"/>
        <v>37.219730941704036</v>
      </c>
      <c r="P36" s="3">
        <f t="shared" si="0"/>
        <v>206</v>
      </c>
      <c r="Q36" s="4">
        <f t="shared" si="1"/>
        <v>92.376681614349778</v>
      </c>
      <c r="R36" s="78">
        <f t="shared" si="8"/>
        <v>223</v>
      </c>
    </row>
    <row r="37" spans="1:18" ht="24">
      <c r="A37" s="231" t="s">
        <v>2163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</row>
    <row r="38" spans="1:18" ht="24">
      <c r="A38" s="231" t="s">
        <v>2162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</row>
  </sheetData>
  <mergeCells count="16">
    <mergeCell ref="P4:Q4"/>
    <mergeCell ref="A1:O1"/>
    <mergeCell ref="A2:O2"/>
    <mergeCell ref="A36:B36"/>
    <mergeCell ref="A38:O38"/>
    <mergeCell ref="A37:O37"/>
    <mergeCell ref="A3:A5"/>
    <mergeCell ref="B3:B5"/>
    <mergeCell ref="C3:C5"/>
    <mergeCell ref="D3:O3"/>
    <mergeCell ref="D4:E4"/>
    <mergeCell ref="F4:G4"/>
    <mergeCell ref="H4:I4"/>
    <mergeCell ref="J4:K4"/>
    <mergeCell ref="L4:M4"/>
    <mergeCell ref="N4:O4"/>
  </mergeCells>
  <pageMargins left="0.11811023622047245" right="0.11811023622047245" top="0.15748031496062992" bottom="0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G35"/>
  <sheetViews>
    <sheetView tabSelected="1" topLeftCell="A10" workbookViewId="0">
      <selection activeCell="D5" sqref="D5:D6"/>
    </sheetView>
  </sheetViews>
  <sheetFormatPr defaultRowHeight="24"/>
  <cols>
    <col min="1" max="1" width="24.625" style="91" customWidth="1"/>
    <col min="2" max="2" width="7.125" style="130" bestFit="1" customWidth="1"/>
    <col min="3" max="3" width="40.125" style="91" bestFit="1" customWidth="1"/>
    <col min="4" max="4" width="9" style="91"/>
    <col min="5" max="7" width="6.375" style="91" customWidth="1"/>
    <col min="8" max="16384" width="9" style="91"/>
  </cols>
  <sheetData>
    <row r="1" spans="1:7">
      <c r="A1" s="217" t="s">
        <v>2167</v>
      </c>
      <c r="B1" s="217"/>
      <c r="C1" s="217"/>
    </row>
    <row r="2" spans="1:7">
      <c r="A2" s="122" t="s">
        <v>1622</v>
      </c>
      <c r="B2" s="128" t="s">
        <v>39</v>
      </c>
      <c r="C2" s="124" t="s">
        <v>1482</v>
      </c>
      <c r="D2" s="187" t="s">
        <v>2088</v>
      </c>
      <c r="E2" s="187" t="s">
        <v>2169</v>
      </c>
      <c r="F2" s="187" t="s">
        <v>2170</v>
      </c>
      <c r="G2" s="187" t="s">
        <v>2092</v>
      </c>
    </row>
    <row r="3" spans="1:7">
      <c r="A3" s="274" t="s">
        <v>69</v>
      </c>
      <c r="B3" s="143">
        <v>5</v>
      </c>
      <c r="C3" s="142" t="s">
        <v>2172</v>
      </c>
      <c r="D3" s="276">
        <v>10</v>
      </c>
      <c r="E3" s="276">
        <v>14</v>
      </c>
      <c r="F3" s="277">
        <v>6</v>
      </c>
      <c r="G3" s="277">
        <f>+D3+E3+F3</f>
        <v>30</v>
      </c>
    </row>
    <row r="4" spans="1:7">
      <c r="A4" s="274" t="s">
        <v>70</v>
      </c>
      <c r="B4" s="129">
        <v>1</v>
      </c>
      <c r="C4" s="125" t="s">
        <v>2173</v>
      </c>
      <c r="D4" s="276">
        <v>7</v>
      </c>
      <c r="E4" s="276"/>
      <c r="F4" s="278"/>
      <c r="G4" s="277">
        <f t="shared" ref="G4:G32" si="0">+D4+E4+F4</f>
        <v>7</v>
      </c>
    </row>
    <row r="5" spans="1:7">
      <c r="A5" s="274" t="s">
        <v>1446</v>
      </c>
      <c r="B5" s="129"/>
      <c r="C5" s="125"/>
      <c r="D5" s="276"/>
      <c r="E5" s="276"/>
      <c r="F5" s="278"/>
      <c r="G5" s="277">
        <f t="shared" si="0"/>
        <v>0</v>
      </c>
    </row>
    <row r="6" spans="1:7">
      <c r="A6" s="274" t="s">
        <v>1447</v>
      </c>
      <c r="B6" s="129"/>
      <c r="C6" s="125"/>
      <c r="D6" s="276"/>
      <c r="E6" s="276"/>
      <c r="F6" s="278"/>
      <c r="G6" s="277">
        <f t="shared" si="0"/>
        <v>0</v>
      </c>
    </row>
    <row r="7" spans="1:7">
      <c r="A7" s="274" t="s">
        <v>1448</v>
      </c>
      <c r="B7" s="129"/>
      <c r="C7" s="125"/>
      <c r="D7" s="276">
        <v>1</v>
      </c>
      <c r="E7" s="276"/>
      <c r="F7" s="278"/>
      <c r="G7" s="277">
        <f t="shared" si="0"/>
        <v>1</v>
      </c>
    </row>
    <row r="8" spans="1:7">
      <c r="A8" s="274" t="s">
        <v>7</v>
      </c>
      <c r="B8" s="129"/>
      <c r="C8" s="125"/>
      <c r="D8" s="276">
        <v>1</v>
      </c>
      <c r="E8" s="276"/>
      <c r="F8" s="278"/>
      <c r="G8" s="277">
        <f t="shared" si="0"/>
        <v>1</v>
      </c>
    </row>
    <row r="9" spans="1:7">
      <c r="A9" s="274" t="s">
        <v>5</v>
      </c>
      <c r="B9" s="129"/>
      <c r="C9" s="125"/>
      <c r="D9" s="276">
        <v>1</v>
      </c>
      <c r="E9" s="276"/>
      <c r="F9" s="278"/>
      <c r="G9" s="277">
        <f t="shared" si="0"/>
        <v>1</v>
      </c>
    </row>
    <row r="10" spans="1:7">
      <c r="A10" s="274" t="s">
        <v>3</v>
      </c>
      <c r="B10" s="129"/>
      <c r="C10" s="125"/>
      <c r="D10" s="276">
        <v>6</v>
      </c>
      <c r="E10" s="276"/>
      <c r="F10" s="278"/>
      <c r="G10" s="277">
        <f t="shared" si="0"/>
        <v>6</v>
      </c>
    </row>
    <row r="11" spans="1:7">
      <c r="A11" s="274" t="s">
        <v>4</v>
      </c>
      <c r="B11" s="129"/>
      <c r="C11" s="125"/>
      <c r="D11" s="276">
        <v>9</v>
      </c>
      <c r="E11" s="276"/>
      <c r="F11" s="278"/>
      <c r="G11" s="277">
        <f t="shared" si="0"/>
        <v>9</v>
      </c>
    </row>
    <row r="12" spans="1:7">
      <c r="A12" s="274" t="s">
        <v>6</v>
      </c>
      <c r="B12" s="129"/>
      <c r="C12" s="125"/>
      <c r="D12" s="276">
        <v>1</v>
      </c>
      <c r="E12" s="276"/>
      <c r="F12" s="278"/>
      <c r="G12" s="277">
        <f t="shared" si="0"/>
        <v>1</v>
      </c>
    </row>
    <row r="13" spans="1:7">
      <c r="A13" s="274" t="s">
        <v>8</v>
      </c>
      <c r="B13" s="129"/>
      <c r="C13" s="125"/>
      <c r="D13" s="276">
        <v>5</v>
      </c>
      <c r="E13" s="276">
        <v>1</v>
      </c>
      <c r="F13" s="278"/>
      <c r="G13" s="277">
        <f t="shared" si="0"/>
        <v>6</v>
      </c>
    </row>
    <row r="14" spans="1:7">
      <c r="A14" s="274" t="s">
        <v>12</v>
      </c>
      <c r="B14" s="129"/>
      <c r="C14" s="125"/>
      <c r="D14" s="276"/>
      <c r="E14" s="276"/>
      <c r="F14" s="278"/>
      <c r="G14" s="277"/>
    </row>
    <row r="15" spans="1:7">
      <c r="A15" s="274" t="s">
        <v>9</v>
      </c>
      <c r="B15" s="129"/>
      <c r="C15" s="125"/>
      <c r="D15" s="276">
        <v>1</v>
      </c>
      <c r="E15" s="276"/>
      <c r="F15" s="278"/>
      <c r="G15" s="277">
        <f t="shared" si="0"/>
        <v>1</v>
      </c>
    </row>
    <row r="16" spans="1:7">
      <c r="A16" s="274" t="s">
        <v>10</v>
      </c>
      <c r="B16" s="129"/>
      <c r="C16" s="125"/>
      <c r="D16" s="276">
        <v>2</v>
      </c>
      <c r="E16" s="276"/>
      <c r="F16" s="278"/>
      <c r="G16" s="277">
        <f t="shared" si="0"/>
        <v>2</v>
      </c>
    </row>
    <row r="17" spans="1:7">
      <c r="A17" s="274" t="s">
        <v>11</v>
      </c>
      <c r="B17" s="129"/>
      <c r="C17" s="125"/>
      <c r="D17" s="276">
        <v>2</v>
      </c>
      <c r="E17" s="276"/>
      <c r="F17" s="278"/>
      <c r="G17" s="277">
        <f t="shared" si="0"/>
        <v>2</v>
      </c>
    </row>
    <row r="18" spans="1:7">
      <c r="A18" s="274" t="s">
        <v>13</v>
      </c>
      <c r="B18" s="125"/>
      <c r="C18" s="125"/>
      <c r="D18" s="276">
        <v>7</v>
      </c>
      <c r="E18" s="276"/>
      <c r="F18" s="278"/>
      <c r="G18" s="277">
        <f t="shared" si="0"/>
        <v>7</v>
      </c>
    </row>
    <row r="19" spans="1:7">
      <c r="A19" s="274" t="s">
        <v>15</v>
      </c>
      <c r="B19" s="129"/>
      <c r="C19" s="125"/>
      <c r="D19" s="276">
        <v>3</v>
      </c>
      <c r="E19" s="276"/>
      <c r="F19" s="278"/>
      <c r="G19" s="277">
        <f t="shared" si="0"/>
        <v>3</v>
      </c>
    </row>
    <row r="20" spans="1:7">
      <c r="A20" s="274" t="s">
        <v>14</v>
      </c>
      <c r="B20" s="129">
        <v>3</v>
      </c>
      <c r="C20" s="125" t="s">
        <v>2174</v>
      </c>
      <c r="D20" s="276">
        <v>12</v>
      </c>
      <c r="E20" s="276"/>
      <c r="F20" s="278">
        <v>0</v>
      </c>
      <c r="G20" s="277">
        <f t="shared" si="0"/>
        <v>12</v>
      </c>
    </row>
    <row r="21" spans="1:7">
      <c r="A21" s="274" t="s">
        <v>73</v>
      </c>
      <c r="B21" s="129"/>
      <c r="C21" s="125"/>
      <c r="D21" s="276">
        <v>1</v>
      </c>
      <c r="E21" s="276"/>
      <c r="F21" s="278">
        <v>1</v>
      </c>
      <c r="G21" s="277">
        <f t="shared" si="0"/>
        <v>2</v>
      </c>
    </row>
    <row r="22" spans="1:7">
      <c r="A22" s="274" t="s">
        <v>17</v>
      </c>
      <c r="B22" s="129"/>
      <c r="C22" s="125"/>
      <c r="D22" s="276"/>
      <c r="E22" s="276"/>
      <c r="F22" s="278"/>
      <c r="G22" s="277"/>
    </row>
    <row r="23" spans="1:7">
      <c r="A23" s="274" t="s">
        <v>16</v>
      </c>
      <c r="B23" s="129"/>
      <c r="C23" s="125"/>
      <c r="D23" s="276">
        <v>2</v>
      </c>
      <c r="E23" s="276"/>
      <c r="F23" s="278"/>
      <c r="G23" s="277">
        <f t="shared" si="0"/>
        <v>2</v>
      </c>
    </row>
    <row r="24" spans="1:7">
      <c r="A24" s="274" t="s">
        <v>18</v>
      </c>
      <c r="B24" s="125"/>
      <c r="C24" s="125"/>
      <c r="D24" s="276">
        <v>3</v>
      </c>
      <c r="E24" s="276"/>
      <c r="F24" s="278"/>
      <c r="G24" s="277">
        <f t="shared" si="0"/>
        <v>3</v>
      </c>
    </row>
    <row r="25" spans="1:7">
      <c r="A25" s="274" t="s">
        <v>19</v>
      </c>
      <c r="B25" s="129"/>
      <c r="C25" s="125"/>
      <c r="D25" s="276"/>
      <c r="E25" s="276"/>
      <c r="F25" s="278"/>
      <c r="G25" s="277"/>
    </row>
    <row r="26" spans="1:7">
      <c r="A26" s="274" t="s">
        <v>20</v>
      </c>
      <c r="B26" s="129"/>
      <c r="C26" s="125"/>
      <c r="D26" s="276"/>
      <c r="E26" s="276"/>
      <c r="F26" s="278"/>
      <c r="G26" s="277"/>
    </row>
    <row r="27" spans="1:7">
      <c r="A27" s="274" t="s">
        <v>21</v>
      </c>
      <c r="B27" s="129"/>
      <c r="C27" s="125"/>
      <c r="D27" s="276"/>
      <c r="E27" s="276"/>
      <c r="F27" s="278"/>
      <c r="G27" s="277"/>
    </row>
    <row r="28" spans="1:7">
      <c r="A28" s="274" t="s">
        <v>23</v>
      </c>
      <c r="B28" s="129"/>
      <c r="C28" s="125"/>
      <c r="D28" s="276">
        <v>7</v>
      </c>
      <c r="E28" s="276"/>
      <c r="F28" s="278"/>
      <c r="G28" s="277">
        <f t="shared" si="0"/>
        <v>7</v>
      </c>
    </row>
    <row r="29" spans="1:7">
      <c r="A29" s="274" t="s">
        <v>24</v>
      </c>
      <c r="B29" s="129"/>
      <c r="C29" s="125"/>
      <c r="D29" s="276"/>
      <c r="E29" s="276"/>
      <c r="F29" s="278"/>
      <c r="G29" s="277"/>
    </row>
    <row r="30" spans="1:7">
      <c r="A30" s="274" t="s">
        <v>25</v>
      </c>
      <c r="B30" s="129"/>
      <c r="C30" s="125"/>
      <c r="D30" s="276"/>
      <c r="E30" s="276"/>
      <c r="F30" s="278"/>
      <c r="G30" s="277"/>
    </row>
    <row r="31" spans="1:7">
      <c r="A31" s="274" t="s">
        <v>26</v>
      </c>
      <c r="B31" s="129"/>
      <c r="C31" s="125"/>
      <c r="D31" s="276">
        <v>4</v>
      </c>
      <c r="E31" s="276"/>
      <c r="F31" s="278"/>
      <c r="G31" s="277">
        <f t="shared" si="0"/>
        <v>4</v>
      </c>
    </row>
    <row r="32" spans="1:7">
      <c r="A32" s="274" t="s">
        <v>22</v>
      </c>
      <c r="B32" s="129"/>
      <c r="C32" s="125"/>
      <c r="D32" s="276"/>
      <c r="E32" s="276"/>
      <c r="F32" s="278"/>
      <c r="G32" s="277"/>
    </row>
    <row r="33" spans="1:7">
      <c r="A33" s="275" t="s">
        <v>27</v>
      </c>
      <c r="B33" s="126">
        <f>SUM(B3:B32)</f>
        <v>9</v>
      </c>
      <c r="C33" s="126">
        <f>SUM(C3:C32)</f>
        <v>0</v>
      </c>
      <c r="D33" s="278">
        <f>SUM(D3:D32)</f>
        <v>85</v>
      </c>
      <c r="E33" s="278">
        <f t="shared" ref="E33:G33" si="1">SUM(E3:E32)</f>
        <v>15</v>
      </c>
      <c r="F33" s="278">
        <f t="shared" si="1"/>
        <v>7</v>
      </c>
      <c r="G33" s="278">
        <f t="shared" si="1"/>
        <v>107</v>
      </c>
    </row>
    <row r="35" spans="1:7">
      <c r="A35" s="91" t="s">
        <v>2168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18</vt:i4>
      </vt:variant>
    </vt:vector>
  </HeadingPairs>
  <TitlesOfParts>
    <vt:vector size="18" baseType="lpstr">
      <vt:lpstr>ขึ้นทะเบียน</vt:lpstr>
      <vt:lpstr>คัดกรองแยก</vt:lpstr>
      <vt:lpstr>คัดกรองรวม</vt:lpstr>
      <vt:lpstr>conversion 2 เดือน</vt:lpstr>
      <vt:lpstr>admit 1 เดือน</vt:lpstr>
      <vt:lpstr>success PA</vt:lpstr>
      <vt:lpstr>PAรายบุคคล</vt:lpstr>
      <vt:lpstr>success 6 เดือน</vt:lpstr>
      <vt:lpstr>refer out</vt:lpstr>
      <vt:lpstr>MDR-TB</vt:lpstr>
      <vt:lpstr>กราฟ pa</vt:lpstr>
      <vt:lpstr>กราฟ 6 ด.</vt:lpstr>
      <vt:lpstr>กราฟ conversion</vt:lpstr>
      <vt:lpstr>กราฟคัดกรอง</vt:lpstr>
      <vt:lpstr>กราฟ mdr</vt:lpstr>
      <vt:lpstr>กราฟ 1 ด.</vt:lpstr>
      <vt:lpstr>กราฟ refer out</vt:lpstr>
      <vt:lpstr>กราฟคัดกรองรวม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2019-02-25T09:16:05Z</cp:lastPrinted>
  <dcterms:created xsi:type="dcterms:W3CDTF">2018-06-15T02:12:31Z</dcterms:created>
  <dcterms:modified xsi:type="dcterms:W3CDTF">2019-03-25T08:31:18Z</dcterms:modified>
</cp:coreProperties>
</file>